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92.168.172.79\compras-sma\LICITAÇÕES 2021\TOMADAS DE PREÇO 2021\TP 01\PARA SITE\"/>
    </mc:Choice>
  </mc:AlternateContent>
  <bookViews>
    <workbookView xWindow="0" yWindow="0" windowWidth="19200" windowHeight="7665"/>
  </bookViews>
  <sheets>
    <sheet name="PLANILHA " sheetId="9" r:id="rId1"/>
  </sheets>
  <definedNames>
    <definedName name="_xlnm.Print_Area" localSheetId="0">'PLANILHA '!$A$1:$H$120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9" l="1"/>
  <c r="E29" i="9"/>
  <c r="E28" i="9"/>
  <c r="G29" i="9"/>
  <c r="G28" i="9"/>
  <c r="G83" i="9"/>
  <c r="H83" i="9" s="1"/>
  <c r="G82" i="9"/>
  <c r="H82" i="9" s="1"/>
  <c r="G81" i="9"/>
  <c r="H81" i="9" s="1"/>
  <c r="G80" i="9"/>
  <c r="H80" i="9" s="1"/>
  <c r="G33" i="9"/>
  <c r="H33" i="9" s="1"/>
  <c r="E31" i="9"/>
  <c r="G20" i="9"/>
  <c r="H20" i="9" s="1"/>
  <c r="E142" i="9"/>
  <c r="G142" i="9"/>
  <c r="G140" i="9"/>
  <c r="H140" i="9" s="1"/>
  <c r="E141" i="9"/>
  <c r="G141" i="9"/>
  <c r="H141" i="9" s="1"/>
  <c r="E139" i="9"/>
  <c r="G139" i="9"/>
  <c r="G138" i="9"/>
  <c r="H138" i="9" s="1"/>
  <c r="G137" i="9"/>
  <c r="H137" i="9" s="1"/>
  <c r="G136" i="9"/>
  <c r="H136" i="9" s="1"/>
  <c r="E84" i="9"/>
  <c r="G69" i="9"/>
  <c r="H69" i="9" s="1"/>
  <c r="G70" i="9"/>
  <c r="H70" i="9" s="1"/>
  <c r="G71" i="9"/>
  <c r="H71" i="9" s="1"/>
  <c r="F13" i="9"/>
  <c r="G79" i="9"/>
  <c r="H79" i="9" s="1"/>
  <c r="G112" i="9"/>
  <c r="H112" i="9" s="1"/>
  <c r="E111" i="9"/>
  <c r="F8" i="9"/>
  <c r="E50" i="9"/>
  <c r="E17" i="9"/>
  <c r="E27" i="9"/>
  <c r="E26" i="9"/>
  <c r="H8" i="9"/>
  <c r="H7" i="9" s="1"/>
  <c r="G10" i="9"/>
  <c r="H10" i="9" s="1"/>
  <c r="G11" i="9"/>
  <c r="H11" i="9" s="1"/>
  <c r="G12" i="9"/>
  <c r="H12" i="9" s="1"/>
  <c r="H13" i="9"/>
  <c r="G14" i="9"/>
  <c r="H14" i="9" s="1"/>
  <c r="E16" i="9"/>
  <c r="G16" i="9"/>
  <c r="G17" i="9"/>
  <c r="G18" i="9"/>
  <c r="H18" i="9" s="1"/>
  <c r="G19" i="9"/>
  <c r="H19" i="9" s="1"/>
  <c r="G21" i="9"/>
  <c r="H21" i="9" s="1"/>
  <c r="E23" i="9"/>
  <c r="G23" i="9"/>
  <c r="E24" i="9"/>
  <c r="G24" i="9"/>
  <c r="E25" i="9"/>
  <c r="G25" i="9"/>
  <c r="G26" i="9"/>
  <c r="G27" i="9"/>
  <c r="G31" i="9"/>
  <c r="G32" i="9"/>
  <c r="H32" i="9" s="1"/>
  <c r="G34" i="9"/>
  <c r="H34" i="9" s="1"/>
  <c r="E35" i="9"/>
  <c r="G35" i="9"/>
  <c r="E37" i="9"/>
  <c r="G37" i="9"/>
  <c r="G38" i="9"/>
  <c r="E39" i="9"/>
  <c r="G39" i="9"/>
  <c r="E40" i="9"/>
  <c r="E38" i="9" s="1"/>
  <c r="G40" i="9"/>
  <c r="E41" i="9"/>
  <c r="G41" i="9"/>
  <c r="E42" i="9"/>
  <c r="G42" i="9"/>
  <c r="E43" i="9"/>
  <c r="G43" i="9"/>
  <c r="G44" i="9"/>
  <c r="H44" i="9" s="1"/>
  <c r="G45" i="9"/>
  <c r="H45" i="9" s="1"/>
  <c r="G46" i="9"/>
  <c r="G47" i="9"/>
  <c r="H47" i="9" s="1"/>
  <c r="G49" i="9"/>
  <c r="H49" i="9" s="1"/>
  <c r="G50" i="9"/>
  <c r="G51" i="9"/>
  <c r="H51" i="9" s="1"/>
  <c r="G52" i="9"/>
  <c r="H52" i="9" s="1"/>
  <c r="G53" i="9"/>
  <c r="H53" i="9" s="1"/>
  <c r="G54" i="9"/>
  <c r="H54" i="9" s="1"/>
  <c r="G56" i="9"/>
  <c r="H56" i="9" s="1"/>
  <c r="G57" i="9"/>
  <c r="H57" i="9" s="1"/>
  <c r="G58" i="9"/>
  <c r="H58" i="9" s="1"/>
  <c r="E59" i="9"/>
  <c r="G59" i="9"/>
  <c r="E60" i="9"/>
  <c r="G60" i="9"/>
  <c r="G61" i="9"/>
  <c r="H61" i="9" s="1"/>
  <c r="G63" i="9"/>
  <c r="H63" i="9" s="1"/>
  <c r="G64" i="9"/>
  <c r="H64" i="9" s="1"/>
  <c r="G65" i="9"/>
  <c r="H65" i="9" s="1"/>
  <c r="G66" i="9"/>
  <c r="H66" i="9" s="1"/>
  <c r="G67" i="9"/>
  <c r="H67" i="9" s="1"/>
  <c r="G68" i="9"/>
  <c r="H68" i="9" s="1"/>
  <c r="G72" i="9"/>
  <c r="H72" i="9" s="1"/>
  <c r="G73" i="9"/>
  <c r="H73" i="9" s="1"/>
  <c r="G74" i="9"/>
  <c r="H74" i="9" s="1"/>
  <c r="G75" i="9"/>
  <c r="H75" i="9" s="1"/>
  <c r="G76" i="9"/>
  <c r="H76" i="9" s="1"/>
  <c r="G77" i="9"/>
  <c r="H77" i="9" s="1"/>
  <c r="G78" i="9"/>
  <c r="H78" i="9" s="1"/>
  <c r="G84" i="9"/>
  <c r="G85" i="9"/>
  <c r="H85" i="9" s="1"/>
  <c r="G88" i="9"/>
  <c r="H88" i="9" s="1"/>
  <c r="G89" i="9"/>
  <c r="H89" i="9" s="1"/>
  <c r="G90" i="9"/>
  <c r="H90" i="9" s="1"/>
  <c r="G91" i="9"/>
  <c r="H91" i="9" s="1"/>
  <c r="G92" i="9"/>
  <c r="H92" i="9" s="1"/>
  <c r="G94" i="9"/>
  <c r="H94" i="9" s="1"/>
  <c r="G95" i="9"/>
  <c r="H95" i="9" s="1"/>
  <c r="G96" i="9"/>
  <c r="H96" i="9" s="1"/>
  <c r="G97" i="9"/>
  <c r="H97" i="9" s="1"/>
  <c r="G98" i="9"/>
  <c r="H98" i="9" s="1"/>
  <c r="G99" i="9"/>
  <c r="H99" i="9" s="1"/>
  <c r="G100" i="9"/>
  <c r="H100" i="9" s="1"/>
  <c r="G101" i="9"/>
  <c r="H101" i="9" s="1"/>
  <c r="G102" i="9"/>
  <c r="H102" i="9" s="1"/>
  <c r="G104" i="9"/>
  <c r="H104" i="9" s="1"/>
  <c r="G105" i="9"/>
  <c r="H105" i="9" s="1"/>
  <c r="G107" i="9"/>
  <c r="H107" i="9" s="1"/>
  <c r="G108" i="9"/>
  <c r="H108" i="9" s="1"/>
  <c r="G109" i="9"/>
  <c r="H109" i="9" s="1"/>
  <c r="G111" i="9"/>
  <c r="E114" i="9"/>
  <c r="G114" i="9"/>
  <c r="H29" i="9" l="1"/>
  <c r="H28" i="9"/>
  <c r="H23" i="9"/>
  <c r="H84" i="9"/>
  <c r="H62" i="9" s="1"/>
  <c r="H142" i="9"/>
  <c r="H31" i="9"/>
  <c r="H114" i="9"/>
  <c r="H113" i="9" s="1"/>
  <c r="H139" i="9"/>
  <c r="H144" i="9" s="1"/>
  <c r="H50" i="9"/>
  <c r="H48" i="9" s="1"/>
  <c r="H43" i="9"/>
  <c r="H106" i="9"/>
  <c r="H37" i="9"/>
  <c r="H17" i="9"/>
  <c r="H38" i="9"/>
  <c r="H60" i="9"/>
  <c r="H46" i="9"/>
  <c r="H42" i="9"/>
  <c r="H59" i="9"/>
  <c r="H41" i="9"/>
  <c r="H40" i="9"/>
  <c r="H25" i="9"/>
  <c r="H24" i="9"/>
  <c r="H27" i="9"/>
  <c r="H35" i="9"/>
  <c r="H16" i="9"/>
  <c r="H15" i="9" s="1"/>
  <c r="H111" i="9"/>
  <c r="H110" i="9" s="1"/>
  <c r="H39" i="9"/>
  <c r="H93" i="9"/>
  <c r="H103" i="9"/>
  <c r="H87" i="9"/>
  <c r="H9" i="9"/>
  <c r="H26" i="9"/>
  <c r="H30" i="9" l="1"/>
  <c r="H22" i="9"/>
  <c r="H55" i="9"/>
  <c r="H36" i="9"/>
  <c r="H86" i="9"/>
  <c r="H116" i="9" l="1"/>
</calcChain>
</file>

<file path=xl/comments1.xml><?xml version="1.0" encoding="utf-8"?>
<comments xmlns="http://schemas.openxmlformats.org/spreadsheetml/2006/main">
  <authors>
    <author>Obras</author>
  </authors>
  <commentList>
    <comment ref="E23" authorId="0" shapeId="0">
      <text>
        <r>
          <rPr>
            <b/>
            <sz val="9"/>
            <color indexed="81"/>
            <rFont val="Segoe UI"/>
            <charset val="1"/>
          </rPr>
          <t>Obras:</t>
        </r>
        <r>
          <rPr>
            <sz val="9"/>
            <color indexed="81"/>
            <rFont val="Segoe UI"/>
            <charset val="1"/>
          </rPr>
          <t xml:space="preserve">
14M² X 2 VÃOS
+ 2m² </t>
        </r>
      </text>
    </comment>
    <comment ref="E24" authorId="0" shapeId="0">
      <text>
        <r>
          <rPr>
            <b/>
            <sz val="9"/>
            <color indexed="81"/>
            <rFont val="Segoe UI"/>
            <charset val="1"/>
          </rPr>
          <t>Obras:</t>
        </r>
        <r>
          <rPr>
            <sz val="9"/>
            <color indexed="81"/>
            <rFont val="Segoe UI"/>
            <charset val="1"/>
          </rPr>
          <t xml:space="preserve">
PARTE INTERNA DA ALVENARIA NOVA + 10% DAS PAREDES DE 0M ATÉ 3M +</t>
        </r>
      </text>
    </comment>
    <comment ref="E25" authorId="0" shapeId="0">
      <text>
        <r>
          <rPr>
            <b/>
            <sz val="9"/>
            <color indexed="81"/>
            <rFont val="Segoe UI"/>
            <charset val="1"/>
          </rPr>
          <t>Obras:</t>
        </r>
        <r>
          <rPr>
            <sz val="9"/>
            <color indexed="81"/>
            <rFont val="Segoe UI"/>
            <charset val="1"/>
          </rPr>
          <t xml:space="preserve">
PARTE INTERNA DA ALVENARIA NOVA + 10% DAS PAREDES DE 0M ATÉ 3M</t>
        </r>
      </text>
    </comment>
    <comment ref="E37" authorId="0" shapeId="0">
      <text>
        <r>
          <rPr>
            <b/>
            <sz val="9"/>
            <color indexed="81"/>
            <rFont val="Segoe UI"/>
            <family val="2"/>
          </rPr>
          <t>Obras:</t>
        </r>
        <r>
          <rPr>
            <sz val="9"/>
            <color indexed="81"/>
            <rFont val="Segoe UI"/>
            <family val="2"/>
          </rPr>
          <t xml:space="preserve">
AREA=PAREDES+PLATIBANDA+ALVENARIA NOVA+TETO
</t>
        </r>
      </text>
    </comment>
    <comment ref="E39" authorId="0" shapeId="0">
      <text>
        <r>
          <rPr>
            <b/>
            <sz val="9"/>
            <color indexed="81"/>
            <rFont val="Segoe UI"/>
            <family val="2"/>
          </rPr>
          <t>Obras:</t>
        </r>
        <r>
          <rPr>
            <sz val="9"/>
            <color indexed="81"/>
            <rFont val="Segoe UI"/>
            <family val="2"/>
          </rPr>
          <t xml:space="preserve">
AREA=PAREDES+PLATIBANDA+ALVENARIA NOVA+TETO
</t>
        </r>
      </text>
    </comment>
    <comment ref="E46" authorId="0" shapeId="0">
      <text>
        <r>
          <rPr>
            <b/>
            <sz val="9"/>
            <color indexed="81"/>
            <rFont val="Segoe UI"/>
            <family val="2"/>
          </rPr>
          <t>Obras:</t>
        </r>
        <r>
          <rPr>
            <sz val="9"/>
            <color indexed="81"/>
            <rFont val="Segoe UI"/>
            <family val="2"/>
          </rPr>
          <t xml:space="preserve">
CORRIMÃO</t>
        </r>
      </text>
    </comment>
    <comment ref="E59" authorId="0" shapeId="0">
      <text>
        <r>
          <rPr>
            <b/>
            <sz val="9"/>
            <color indexed="81"/>
            <rFont val="Segoe UI"/>
            <family val="2"/>
          </rPr>
          <t>Obras:</t>
        </r>
        <r>
          <rPr>
            <sz val="9"/>
            <color indexed="81"/>
            <rFont val="Segoe UI"/>
            <family val="2"/>
          </rPr>
          <t xml:space="preserve">
AJUSTADO PARA A METRGEM DE PAREDE NOVA</t>
        </r>
      </text>
    </comment>
    <comment ref="E60" authorId="0" shapeId="0">
      <text>
        <r>
          <rPr>
            <b/>
            <sz val="9"/>
            <color indexed="81"/>
            <rFont val="Segoe UI"/>
            <family val="2"/>
          </rPr>
          <t>Obras:</t>
        </r>
        <r>
          <rPr>
            <sz val="9"/>
            <color indexed="81"/>
            <rFont val="Segoe UI"/>
            <family val="2"/>
          </rPr>
          <t xml:space="preserve">
AJUSTADO PARA A METRGEM DE PAREDE NOVA</t>
        </r>
      </text>
    </comment>
  </commentList>
</comments>
</file>

<file path=xl/sharedStrings.xml><?xml version="1.0" encoding="utf-8"?>
<sst xmlns="http://schemas.openxmlformats.org/spreadsheetml/2006/main" count="412" uniqueCount="325">
  <si>
    <t>ITEM</t>
  </si>
  <si>
    <t>DESCRIÇÃO</t>
  </si>
  <si>
    <t>UNIDADE</t>
  </si>
  <si>
    <t xml:space="preserve">CODIGO DE REF.  </t>
  </si>
  <si>
    <t>ML</t>
  </si>
  <si>
    <t>OBRA :</t>
  </si>
  <si>
    <t>DATA:</t>
  </si>
  <si>
    <t>VISTO:</t>
  </si>
  <si>
    <t>FOLHA:</t>
  </si>
  <si>
    <t>PLANILHA ORÇAMENTÁRIA</t>
  </si>
  <si>
    <t>REF.:</t>
  </si>
  <si>
    <t xml:space="preserve">QUANTIDADE </t>
  </si>
  <si>
    <t>PREÇO UNITÁRIO COM BDI</t>
  </si>
  <si>
    <t>PREÇO UNITÁRIO SEM BDI</t>
  </si>
  <si>
    <t>VALOR TOTAL</t>
  </si>
  <si>
    <t>BDI:</t>
  </si>
  <si>
    <t>VALOR TOTAL:</t>
  </si>
  <si>
    <t>M2</t>
  </si>
  <si>
    <t>FORNECIMENTO E INSTALAÇÃO DE RUFO E CONTRA-RUFO DE CHAPA GALVANIZADA Nº. 24, DESENVOLVIMENTO = 20 CM</t>
  </si>
  <si>
    <t>01.03.02</t>
  </si>
  <si>
    <t>PLACA DE OBRA EM LONA IMPRESSAO DIGITAL (1,20X2,40)M</t>
  </si>
  <si>
    <t>ADMINISTRAÇÃO LOCAL</t>
  </si>
  <si>
    <t>ADMINISTRAÇÃO LOCAL CONFORME ACÓRDÃO Nº 2622/2013 - TCU - PLENÁRIO, TAXA PARA CONSTRUÇÃO DE EDIFICAÇÕES QUARTIL MÉDIO EM PERCENTUAL DE 6,23%</t>
  </si>
  <si>
    <t>COMPOSIÇÃO</t>
  </si>
  <si>
    <t>1.1</t>
  </si>
  <si>
    <t>UNID</t>
  </si>
  <si>
    <t>4.1</t>
  </si>
  <si>
    <t>4.3</t>
  </si>
  <si>
    <t>4.4</t>
  </si>
  <si>
    <t>4.5</t>
  </si>
  <si>
    <t>3.1</t>
  </si>
  <si>
    <t>3.2</t>
  </si>
  <si>
    <t>3.3</t>
  </si>
  <si>
    <t>CHAPIM METÁLICO, COM PINGADEIRA, CHAPA GALVANIZADA Nº 24, DESENVOLVIMENTO = 35 CM</t>
  </si>
  <si>
    <t>M²</t>
  </si>
  <si>
    <t>ALVENARIA E REVESTIMENTO</t>
  </si>
  <si>
    <t>PINTURA</t>
  </si>
  <si>
    <t>LIXAMENTO MANUAL EM PAREDE PARA REMOÇÃO DE TINTA</t>
  </si>
  <si>
    <t>5.1</t>
  </si>
  <si>
    <t>5.2</t>
  </si>
  <si>
    <t>LIMPEZA DE OBRA</t>
  </si>
  <si>
    <t>ESQUADRIAS</t>
  </si>
  <si>
    <t>COBERTURA</t>
  </si>
  <si>
    <t>LIMPEZA FINAL PARA ENTREGA DA OBRA</t>
  </si>
  <si>
    <t>ED-50266
LIM-GER-005</t>
  </si>
  <si>
    <t>7.1</t>
  </si>
  <si>
    <t>6.1</t>
  </si>
  <si>
    <t>6.2</t>
  </si>
  <si>
    <t>6.3</t>
  </si>
  <si>
    <t>6.4</t>
  </si>
  <si>
    <t>6.5</t>
  </si>
  <si>
    <t>6.6</t>
  </si>
  <si>
    <t>PINTURA ESMALTE EM ESQUADRIA DE MADEIRA, DUAS (2) DEMÃOS, INCLUSIVE UMA (1) DEMÃO DE FUNDO NIVELADOR, EXCLUSIVE MASSA A ÓLEO</t>
  </si>
  <si>
    <t>SUDECAP - 07.05.03</t>
  </si>
  <si>
    <t>ALVENARIA DE VEDAÇÃO COM BLOCO DE CONCRETO, ESP. 10CM, VEDÇÃO, INCLUSIVE ARGAMASSA PARA ASSENTAMENTO</t>
  </si>
  <si>
    <t>REVESTIMENTO COM ARGAMASSA DE CIMENTO, CAL E AREIA PARA CHAPISCO  TRAÇO 1:3 (CIMENTO, AREIA), APLICADO COM COLHER</t>
  </si>
  <si>
    <t>SUDECAP - 14.05.05</t>
  </si>
  <si>
    <t>SUDECAP - 14.05.61</t>
  </si>
  <si>
    <t>REVESTIMENTO TIPO REBOCO COM ARGAMASSA DE CIMENTO, CAL E AREIA , MASSA FINA COM ARGAMASSA 1:7</t>
  </si>
  <si>
    <t>SUDECAP - 17.15.01</t>
  </si>
  <si>
    <t>SUDECAP - 17.15.02</t>
  </si>
  <si>
    <t>SUDECAP - 17.25.33</t>
  </si>
  <si>
    <t>M</t>
  </si>
  <si>
    <t>SUDECAP - 08.85.43</t>
  </si>
  <si>
    <t>FORNECIMENTO E INSTALAÇÃO DE CALHA DE CHAPA GALVANIZADA Nº. 24 GSG, DESENVOLVIMENTO = 50 CM</t>
  </si>
  <si>
    <t>SUDECAP - 08.87.43</t>
  </si>
  <si>
    <t>FORNECIMENTO E INSTALAÇÃO DE CONDUTOR DE AP DO TELHADO EM TUBO PVC ESGOTO, INCLUSIVE CONEXÕES 100 MM</t>
  </si>
  <si>
    <t>SUDECAP - 10.10.04</t>
  </si>
  <si>
    <t>SERVIÇO PRELIMINARES / CANTEIRO DE OBRAS</t>
  </si>
  <si>
    <t>ED-9076</t>
  </si>
  <si>
    <t>M/MÊS</t>
  </si>
  <si>
    <t>ED-9077</t>
  </si>
  <si>
    <t>2.1</t>
  </si>
  <si>
    <t>2.2</t>
  </si>
  <si>
    <t>2.3</t>
  </si>
  <si>
    <t>DISJUNTORES</t>
  </si>
  <si>
    <t>ED-49234     ELE-DIS-011</t>
  </si>
  <si>
    <t>DISJUNTOR MONOPOLAR TERMOMAGNÉTICO 5KA, DE 32A.</t>
  </si>
  <si>
    <t>ED-49232       ELE-DIS-009</t>
  </si>
  <si>
    <t>DISJUNTOR MONOPOLAR TERMOMAGNÉTICO 5KA, DE 25A</t>
  </si>
  <si>
    <t>ED-49229          ELE-DIS-006</t>
  </si>
  <si>
    <t>DISJUNTOR MONOPOLAR TERMOMAGNÉTICO 5KA, DE 15A</t>
  </si>
  <si>
    <t>ED-49272         ELE-DIS-064</t>
  </si>
  <si>
    <t>DISJUNTOR BIPOLAR TERMOMAGNÉTICO 5KA, DE 25A</t>
  </si>
  <si>
    <t>ILIMINAÇÃO E TOMADAS</t>
  </si>
  <si>
    <t>ED-9973</t>
  </si>
  <si>
    <t>LÂMPADA TUBULAR LED, BASE G13, POTÊNCIA 18W, DIÂMETRO 26MM/T8, TEMPERATURA DA COR 6500K, FORNECIMENTO E INSTALAÇÃO, EXCLUSIVE LUMINÁRIA</t>
  </si>
  <si>
    <t>ED-15768</t>
  </si>
  <si>
    <t>CONJUNTO DE UM (1) INTERRUPTOR SIMPLES, CORRENTE 10A, TENSÃO 250V, (10A-250V) E UMA (1) TOMADA PADRÃO, TRÊS (3) POLOS, CORRENTE 20A, TENSÃO 250V, (2P+T/20A-250V), COM PLACA 4"X2" DE DOIS (2) POSTOS, INCLUSIVE FORNECIMENTO, INSTALAÇÃO, SUPORTE, MÓDULO E PLACA</t>
  </si>
  <si>
    <t>ED-49346        ELE-INT-015</t>
  </si>
  <si>
    <t>INTERRUPTOR UMA TECLA SIMPLES 10 A - 250 V, COM PLACA</t>
  </si>
  <si>
    <t>2.4</t>
  </si>
  <si>
    <t>ED-49529           ELE-TOM-005</t>
  </si>
  <si>
    <t>TOMADA SIMPLES - 2P + T - 10A COM PLACA.</t>
  </si>
  <si>
    <t>ED-49531      ELE-TOM-015</t>
  </si>
  <si>
    <t>TOMADA SIMPLES - 2P + T - 20A COM PLACA.</t>
  </si>
  <si>
    <t>3752           COMP.</t>
  </si>
  <si>
    <t>LAMPADA VAPOR METALICO TUBULAR 400 W (BASE E40)</t>
  </si>
  <si>
    <t>12273         COMP.</t>
  </si>
  <si>
    <t>PROJETOR RETANGULAR FECHADO PARA LAMPADA VAPOR DE MERCURIO/SODIO 250 W A UN 52,29 500 W, CABECEIRAS EM ALUMINIO FUNDIDO, CORPO EM ALUMINIO ANODIZADO, PARA LAMPADA E40 FECHAMENTO EM VIDRO TEMPERADO.</t>
  </si>
  <si>
    <t>12318          COMP.</t>
  </si>
  <si>
    <t>8 REATOR P/ 1 LAMPADA VAPOR DE MERCURIO 400W USO EXT</t>
  </si>
  <si>
    <t>ED-49351             ELE-INT-026</t>
  </si>
  <si>
    <t>CONJUNTO 2 INTERRUPTORES SIMPLES COM PLACA</t>
  </si>
  <si>
    <t>DIVERSOS</t>
  </si>
  <si>
    <t>ED-49499       ELE-QUA-006</t>
  </si>
  <si>
    <t>QUADRO DE DISTRIBUIÇÃO PARA 12 MÓDULOS COM BARRAMENTO E CHAVE</t>
  </si>
  <si>
    <t>39465             COMP.</t>
  </si>
  <si>
    <t>DISPOSITIVO DPS CLASSE II, 1 POLO, TENSAO MAXIMA DE 175 V, CORRENTE MAXIMA DE *20*  KA (TIPO AC).</t>
  </si>
  <si>
    <t>CABOS</t>
  </si>
  <si>
    <t>ED-48951           ELE-CAB-235</t>
  </si>
  <si>
    <t>CABO DE COBRE FLEXÍVEL, CLASSE 5, ISOLAMENTO TIPO LSHF/ATOX, NÃO HALOGENADO, ANTICHAMA, TERMOPLÁSTICO, UNIPOLAR, SEÇÃO 2,5 MM2, 70°C, 450/750V</t>
  </si>
  <si>
    <t>ED-48956                  ELE-CAB-240</t>
  </si>
  <si>
    <t>CABO DE COBRE FLEXÍVEL, CLASSE 5, ISOLAMENTO TIPO LSHF/ATOX, NÃO HALOGENADO, ANTICHAMA, TERMOPLÁSTICO, UNIPOLAR, SEÇÃO 4 MM2, 70°C, 450/750V; FITA ISOLANTE ANTICHAMA.</t>
  </si>
  <si>
    <t>INSTALAÇÕES ELÉTRICAS</t>
  </si>
  <si>
    <t>7.3</t>
  </si>
  <si>
    <t>7.4</t>
  </si>
  <si>
    <t>EXECUÇÃO DE REFORMA DO PREDIO QUE ABRIGA O VELORIO MUNICIPAL E EXECUÇÃO DE COBERTURA EM TELHAS GALVANIZADAS</t>
  </si>
  <si>
    <t>MOBILIZAÇÃO E DESMOBILIZAÇÃO DE OBRAS ATÉ O VALOR DE 1.000.000,00 (0,50 %)</t>
  </si>
  <si>
    <t>ED-49260         ELE-DIS-043</t>
  </si>
  <si>
    <t>DISJUNTOR TRIPOLAR TERMOMAGNÉTICO 10KA, DE 63A, DIN</t>
  </si>
  <si>
    <t>ED-49001      ELE-CAB-295</t>
  </si>
  <si>
    <t>CABO DE COBRE FLEXÍVEL, CLASSE 5, ISOLAMENTO TIPO EPR/HEPR, NÃO HALOGENADO, ANTICHAMA, TERMOFIXO, UNIPOLAR, SEÇÃO 16 MM2, 70°C, 0,6/1KV; FITA ISOLANTE ANTICHAMA.</t>
  </si>
  <si>
    <t>ACESSÓRIOS E PEÇAS HIDRÁULICAS</t>
  </si>
  <si>
    <t>MET-TOR-040</t>
  </si>
  <si>
    <t>8.1</t>
  </si>
  <si>
    <t>8.2</t>
  </si>
  <si>
    <t>8.3</t>
  </si>
  <si>
    <t>8.4</t>
  </si>
  <si>
    <t>9.1</t>
  </si>
  <si>
    <t>MET-TOR-035</t>
  </si>
  <si>
    <t>TORNEIRA METÁLICA PARA LAVATÓRIO, ACABAMENTO CROMADO, COM AREJADOR, APLICAÇÃO DE MESA, INCLUSIVE ENGATE FLEXÍVEL METÁLICO, FORNECIMENTO E INSTALAÇÃO</t>
  </si>
  <si>
    <t>TORNEIRA METÁLICA PARA TANQUE, ACABAMENTO CROMADO, INCLUSIVE ENGATE FLEXÍVEL METÁLICO, FORNECIMENTO E INSTALAÇÃO</t>
  </si>
  <si>
    <t>LOU-LAV-015</t>
  </si>
  <si>
    <t>7.6</t>
  </si>
  <si>
    <t>MET-TOR-010</t>
  </si>
  <si>
    <t>DEMOLIÇÃO DE REVESTIMENTO CERÂMICO, AZULEJO OU
LADRILHO HIDRÁULICO INCLUSIVE AFASTAMENTO</t>
  </si>
  <si>
    <t>DEM-REV-010</t>
  </si>
  <si>
    <t>APICOAMENTO EM MEIA PAREDE</t>
  </si>
  <si>
    <t>REVESTIMENTO COM AZULEJO BRANCO (20X20CM), JUNTA A PRUMO, ASSENTAMENTO COM ARGAMASSA INDUSTRIALIZADA, INCLUSIVE REJUNTAMENTO</t>
  </si>
  <si>
    <t>REV-AZU-011</t>
  </si>
  <si>
    <t>CAIXA DÁGUA DE POLIETILENO COM TAMPA 1000 L</t>
  </si>
  <si>
    <t>HID-DAG-015</t>
  </si>
  <si>
    <t>REMOÇÃO DE PORTA OU JANELA INCLUSIVE MARCO E ALISAR, INCLUSIVE AFASTAMENTO E EMPILHAMENTO</t>
  </si>
  <si>
    <t>DEM-POR-005</t>
  </si>
  <si>
    <t>PIN-EMA-020</t>
  </si>
  <si>
    <t>FORNECIMENTO E ASSENTAMENTO DE PORTA DE ALUMÍNIO, LINHA SUPREMA ACABAMENTO ANODIZADO, TIPO CORRER, COM DUAS FOLHAS, INCLUSIVE FORNECIMENTO DE VIDRO LISO DE 4MM, FERRAGENS E ACESSÓRIOS</t>
  </si>
  <si>
    <t>SER-POR-095</t>
  </si>
  <si>
    <t>PAPELEIRA METÁLICA CROMADA, INCLUSIVE FIXAÇÃO</t>
  </si>
  <si>
    <t>ACE-PAP-015</t>
  </si>
  <si>
    <t>ASSENTO BRANCO PARA VASO</t>
  </si>
  <si>
    <t>BACIA SANITÁRIA (VASO) DE LOUÇA CONVENCIONAL, COR BRANCA, INCLUSIVE ACESSÓRIOS DE FIXAÇÃO/VEDAÇÃO, VÁLVULA DE DESCARGA METÁLICA COM ACIONAMENTO DUPLO, TUBO DE LIGAÇÃO DE LATÃO COM CANOPLA, FORNECIMENTO, INSTALAÇÃO E REJUNTAMENTO</t>
  </si>
  <si>
    <t xml:space="preserve">ACE-ASS-005 </t>
  </si>
  <si>
    <t>LOU-VAS-035</t>
  </si>
  <si>
    <t>LOU-VAS-020</t>
  </si>
  <si>
    <t xml:space="preserve">ASSENTO PARA VASO PNE (NBR 9050) </t>
  </si>
  <si>
    <t>ACE-ASS-015</t>
  </si>
  <si>
    <t>DISPENSER EM AÇO INOX PARA PAPEL TOALHA 2 OU 3 FOLHAS</t>
  </si>
  <si>
    <t xml:space="preserve">ACE-PAP-010 </t>
  </si>
  <si>
    <t>DEMOLIÇÃO DE ALVENARIA DE TIJOLO E BLOCO SEM APROVEITAMENTO DO MATERIAL, INCLUSIVE AFASTAMENTO</t>
  </si>
  <si>
    <t>DEM-ALV-005</t>
  </si>
  <si>
    <t>2.5</t>
  </si>
  <si>
    <t>RALO SECO PVC CÔNICO 100 X 40 MM COM GRELHA QUADRADA</t>
  </si>
  <si>
    <t>HID-RAL-010</t>
  </si>
  <si>
    <t>LIXAMENTO MANUAL EM TETO PARA REMOÇÃO DE TINTA</t>
  </si>
  <si>
    <t>PIN-LIX-006</t>
  </si>
  <si>
    <t>PIN-ACR-016</t>
  </si>
  <si>
    <t>PIN-OLE-005</t>
  </si>
  <si>
    <t>4.2</t>
  </si>
  <si>
    <t>DEMOLIÇÃO</t>
  </si>
  <si>
    <t>PISO</t>
  </si>
  <si>
    <t>FORNECIMENTO DE CONCRETO ESTRUTURAL, USINADO BOMBEADO, AUTO-ADENSÁVEL, COM FCK 20 MPA, INCLUSIVE LANÇAMENTO E ACABAMENTO</t>
  </si>
  <si>
    <t>M³</t>
  </si>
  <si>
    <t>POLIMENTO MECÂNICO DE PISO EM CONCRETO COM
NIVELAMENTO A LASER (NÍVEL ZERO)</t>
  </si>
  <si>
    <t>PIS-POL-010</t>
  </si>
  <si>
    <t xml:space="preserve">ED-9052 </t>
  </si>
  <si>
    <t>6.7</t>
  </si>
  <si>
    <t>6.8</t>
  </si>
  <si>
    <t>6.9</t>
  </si>
  <si>
    <t>6.10</t>
  </si>
  <si>
    <t>8.5</t>
  </si>
  <si>
    <t>8.6</t>
  </si>
  <si>
    <t>9.2</t>
  </si>
  <si>
    <t>9.3</t>
  </si>
  <si>
    <t>9.4</t>
  </si>
  <si>
    <t>9.5</t>
  </si>
  <si>
    <t>9.6</t>
  </si>
  <si>
    <t>9.7</t>
  </si>
  <si>
    <t>9.8</t>
  </si>
  <si>
    <t>9.9</t>
  </si>
  <si>
    <t>9.10</t>
  </si>
  <si>
    <t>9.11</t>
  </si>
  <si>
    <t>9.12</t>
  </si>
  <si>
    <t>9.13</t>
  </si>
  <si>
    <t>10.1</t>
  </si>
  <si>
    <t>10.1.2</t>
  </si>
  <si>
    <t>10.1.1</t>
  </si>
  <si>
    <t>10.1.3</t>
  </si>
  <si>
    <t>10.1.4</t>
  </si>
  <si>
    <t>10.1.5</t>
  </si>
  <si>
    <t>10.2</t>
  </si>
  <si>
    <t>10.2.1</t>
  </si>
  <si>
    <t>10.2.2</t>
  </si>
  <si>
    <t>10.2.3</t>
  </si>
  <si>
    <t>10.2.4</t>
  </si>
  <si>
    <t>10.2.5</t>
  </si>
  <si>
    <t>10.2.6</t>
  </si>
  <si>
    <t>10.2.7</t>
  </si>
  <si>
    <t>10.2.8</t>
  </si>
  <si>
    <t>10.2.9</t>
  </si>
  <si>
    <t>10.3</t>
  </si>
  <si>
    <t>10.3.1</t>
  </si>
  <si>
    <t>10.3.2</t>
  </si>
  <si>
    <t>10.4</t>
  </si>
  <si>
    <t>10.4.1</t>
  </si>
  <si>
    <t>10.4.2</t>
  </si>
  <si>
    <t>10.4.3</t>
  </si>
  <si>
    <t>11.1</t>
  </si>
  <si>
    <t>TRANSPORTE</t>
  </si>
  <si>
    <t>TXKM</t>
  </si>
  <si>
    <t>12.1</t>
  </si>
  <si>
    <t>SER-JAN-040</t>
  </si>
  <si>
    <t>SER-JAN-035</t>
  </si>
  <si>
    <t>TRANSPORTE DE MATERIAL DE QUALQUER NATUREZA. DISTÂNCIA MÉDIA DE TRANSPORTE DE 10,10 A 15,00 KM</t>
  </si>
  <si>
    <t>OBR-VIA-415</t>
  </si>
  <si>
    <t>PINTURA ACRÍLICA EM TETO, DUAS (2) DEMÃOS, INCLUSIVE UMA (1) DEMÃO DE MASSA CORRIDA (PVA), EXCLUSIVE SELADOR ACRÍLICO</t>
  </si>
  <si>
    <t>EMASSAMENTO EM ESQUADRIA DE MADEIRA COM MASSA A ÓLEO, DUAS (2) DEMÃOS, INCLUSIVE LIXAMENTO PARA PINTURA A ÓLEO OU ESMALTE</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</si>
  <si>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</si>
  <si>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METÁLICA PARA IRRIGAÇÃO/JARDIM, ACABAMENTO CROMADO, APLICAÇÃO DE PAREDE, INCLUSIVE FORNECIMENTO E INSTALAÇÃO</t>
  </si>
  <si>
    <t>6.11</t>
  </si>
  <si>
    <t>LIM-FAC-005</t>
  </si>
  <si>
    <t xml:space="preserve">ED-50392
</t>
  </si>
  <si>
    <t>ED-50505</t>
  </si>
  <si>
    <t>ED-50473</t>
  </si>
  <si>
    <t>PIN-ESM-015</t>
  </si>
  <si>
    <t>PLU-CHA-005</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</si>
  <si>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</si>
  <si>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COB-TEL-050</t>
  </si>
  <si>
    <t>PORTA DE ABRIR, MADEIRA DE LEI PRANCHETA PARA PINTURA
COMPLETA 90 X 210 CM,COM FERRAGENS EM FERRO LATONADO</t>
  </si>
  <si>
    <t>ESQ-POR-055</t>
  </si>
  <si>
    <t>7.5</t>
  </si>
  <si>
    <t>FORNECIMENTO DE ANDAIME METÁLICO TUBULAR TIPO TORRE (LOCAÇÃO), INCLUSIVE RODÍZIOS, EXCLUSIVE MONTAGEM E DESMONTAGEM - 8 torres de 3 metros</t>
  </si>
  <si>
    <t>MONTAGEM E DESMONTAGEM DE ANDAIME METÁLICO TUBULAR TIPO TORRE, EXCLUSIVE FORNECIMENTO DO ANDAIME - 2 montagens para cada torre</t>
  </si>
  <si>
    <t>9.14</t>
  </si>
  <si>
    <t>9.15</t>
  </si>
  <si>
    <t>FORNECIMENTO E ASSENTAMENTO DE TUBO PVC RÍGIDO
SOLDÁVEL, ÁGUA FRIA, DN 50 MM (1.1/2"), INCLUSIVE CONEXÕES</t>
  </si>
  <si>
    <t xml:space="preserve">HID-TUB-025 </t>
  </si>
  <si>
    <t xml:space="preserve">FORNECIMENTO E ASSENTAMENTO DE TUBO PVC RÍGIDO
SOLDÁVEL, ÁGUA FRIA, DN 32 MM (1") , INCLUSIVE CONEXÕES </t>
  </si>
  <si>
    <t>HID-TUB-015</t>
  </si>
  <si>
    <t>ADAPTADOR SOLDÁVEL DE PVC MARROM COM FLANGES E ANEL PARA CAIXA DÁGUA Ø 50 MM X 1 1/2"</t>
  </si>
  <si>
    <t>HID-ADP-025</t>
  </si>
  <si>
    <t>DEMOLIÇÃO DE CONCRETO ARMADO - COM EQUIPAMENTO
ELÉTRICO, INCLUSIVE AFASTAMENTO</t>
  </si>
  <si>
    <t>DEM-CON-020</t>
  </si>
  <si>
    <t xml:space="preserve">DEMOLIÇÃO DE PISO CERÂMICO OU LADRILHO HIDRÁULICO,
INCLUSIVE AFASTAMENTO </t>
  </si>
  <si>
    <t>DEM-PIS-010</t>
  </si>
  <si>
    <t xml:space="preserve"> DEMOLIÇÃO DE REBOCO INCLUSIVE AFASTAMENTO </t>
  </si>
  <si>
    <t xml:space="preserve">DEM-REV-005 </t>
  </si>
  <si>
    <t>3.4</t>
  </si>
  <si>
    <t>3.5</t>
  </si>
  <si>
    <t>REVESTIMENTO COM CERÂMICA APLICADO EM PISO, ACABAMENTO ESMALTADO, AMBIENTE INTERNO, PADRÃO EXTRA, DIMENSÃO DA PEÇA ATÉ 2025 CM2, PEI V, ASSENTAMENTO COM ARGAMASSA INDUSTRIALIZADA, INCLUSIVE REJUNTAMENTO</t>
  </si>
  <si>
    <t>5.3</t>
  </si>
  <si>
    <t>PIS-CER-010</t>
  </si>
  <si>
    <t>FORNECIMENTO E ASSENTAMENTO DE PORTA EM ALUMÍNIO, TIPO VENEZIANA, DE ABRIR, ACABAMENTO ANODIZADO NATURAL, INCLUSIVE FECHADURA E MARCO</t>
  </si>
  <si>
    <t>ED-7576</t>
  </si>
  <si>
    <t xml:space="preserve">LIMPEZA E POLIMENTO DE PISO GRANILITE/MARMORITE, EXCLUSIVE RESINA </t>
  </si>
  <si>
    <t>PIS-MIT-025</t>
  </si>
  <si>
    <t>5.4</t>
  </si>
  <si>
    <t>LAVAGEM DE FACHADA COM HIDROJATEAMENTO  - Muro Fundo</t>
  </si>
  <si>
    <t>FORNECIMENTO E ASSENTAMENTO DE JANELA DE ALUMÍNIO, LINHA SUPREMA ACABAMENTO ANODIZADO, TIPO CORRER, 2 FOLHAS COM CONTRAMARCO, INCLUSIVE FORNECIMENTO DE VIDRO LISO DE 4MM, FERRAGENS E ACESSÓRIOS - Administrativo</t>
  </si>
  <si>
    <t>FORNECIMENTO E ASSENTAMENTO DE JANELA DE ALUMÍNIO, LINHA SUPREMA ACABAMENTO ANODIZADO, TIPO MAXIM-AR COM CONTRAMARCO, INCLUSIVE FORNECIMENTO DE VIDRO LISO DE 4MM, FERRAGENS E ACESSÓRIOS - Banheiros laterais</t>
  </si>
  <si>
    <t xml:space="preserve">IIO-TAP-005 </t>
  </si>
  <si>
    <t>TAPUME EM CHAPA COMPENSADO DE 12 MM E PONTALETES H = 2,20 M</t>
  </si>
  <si>
    <t xml:space="preserve">EMASSAMENTO EM PAREDE COM MASSA ACRÍLICA, UMA (1) DEMÃO, INCLUSIVE LIXAMENTO PARA PINTURA - Reparo nas paredes internas </t>
  </si>
  <si>
    <t>PINTURA ACRÍLICA FOSCA DUAS (2) DEMÃOS, EXCLUSIVE SELADOR  E MASSA - Alvenaria antiga, acima de 1,5m</t>
  </si>
  <si>
    <t>PINTURA ACRÍLICA FOSCA DUAS (2) DEMÃOS, INCLUSIVE SELADOR  E MASSA - Alvenaria nova</t>
  </si>
  <si>
    <t>PINTURA ESMALTE EM SUPERFÍCIE DE CONCRETO/ALVENARIA, DUAS (2) DEMÃOS, EXCLUSIVE SELADOR ACRÍLICO E MASSA ACRÍLICA/CORRIDA (PVA) - Escada + abaixo de 1,5m</t>
  </si>
  <si>
    <t>7.2</t>
  </si>
  <si>
    <t>SEINFRA-SET/2020 - SUDECAP-OUT/2020</t>
  </si>
  <si>
    <t>CARGA DE MATERIAL DE QUALQUER NATUREZA SOBRE CAMINHÃO - MECÂNICA</t>
  </si>
  <si>
    <t>TRA-CAR-010</t>
  </si>
  <si>
    <t>11.2</t>
  </si>
  <si>
    <t>REGISTRO DE GAVETA, TIPO BRUTO, ROSCÁVEL 1.1/2" (PARA TUBO SOLDÁVEL OU PPR DN 50MM/CPVC DN 42MM), INCLUSIVE VOLANTE PARA ACIONAMENTO</t>
  </si>
  <si>
    <t>HID-REG-036</t>
  </si>
  <si>
    <t>LOU-BOJ-010</t>
  </si>
  <si>
    <t>9.16</t>
  </si>
  <si>
    <t>9.17</t>
  </si>
  <si>
    <t>CUBA EM AÇO INOXIDÁVEL DE EMBUTIR, AISI 304, APLICAÇÃO PARA PIA (560X330X115MM), NÚMERO 2, ASSENTAMENTO EM BANCADA, INCLUSIVE VÁLVULA DE ESCOAMENTO DE METAL COM ACABAMENTO CROMADO, SIFÃO DE METAL TIPO COPO COM ACABAMENTO CROMADO, FORNECIMENTO E INSTALAÇÃO - Cozinha</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</si>
  <si>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 - Banheiros</t>
  </si>
  <si>
    <t xml:space="preserve">REMOÇÃO DE LOUÇAS (LAVATÓRIO, BANHEIRA, PIA, VASO
SANITÁRIO, TANQUE) </t>
  </si>
  <si>
    <t>DEM-LOU-005</t>
  </si>
  <si>
    <t>9.18</t>
  </si>
  <si>
    <t>REGISTRO DE GAVETA, TIPO BRUTO, ROSCÁVEL 1.1/2" (PARA TUBO
SOLDÁVEL OU PPR DN 50MM/CPVC DN 42MM), INCLUSIVE
VOLANTE PARA ACIONAMENTO</t>
  </si>
  <si>
    <t>9.19</t>
  </si>
  <si>
    <t>FRIA</t>
  </si>
  <si>
    <t>100MM</t>
  </si>
  <si>
    <t>40MM</t>
  </si>
  <si>
    <t>CONTRAP</t>
  </si>
  <si>
    <t>20MPA</t>
  </si>
  <si>
    <t xml:space="preserve">DEMOLIÇÃO DE CONCRETO SIMPLES </t>
  </si>
  <si>
    <t>RO-41599</t>
  </si>
  <si>
    <t>3.6</t>
  </si>
  <si>
    <t xml:space="preserve">CONTRAPISO DESEMPENADO COM ARGAMASSA, TRAÇO 1:3
(CIMENTO E AREIA), ESP. 20MM </t>
  </si>
  <si>
    <t>PIS-CON-005</t>
  </si>
  <si>
    <t>5.5</t>
  </si>
  <si>
    <t>INST-AGU-005</t>
  </si>
  <si>
    <t>9.20</t>
  </si>
  <si>
    <t>9.21</t>
  </si>
  <si>
    <t>9.22</t>
  </si>
  <si>
    <t>9.23</t>
  </si>
  <si>
    <t xml:space="preserve">INST-ESG-015 </t>
  </si>
  <si>
    <t>INST-ESG-010</t>
  </si>
  <si>
    <t>INST-ESG-005</t>
  </si>
  <si>
    <t>RASGO EM ALVENARIA PARA PASSAGEM DE ELETRODUTO/TUBULAÇÃO, DIÂMETROS DE 15MM A 25MM (1/2" A 1"), EXCLUSIVE ENCHIMENTO</t>
  </si>
  <si>
    <t>RAS-ALV-005</t>
  </si>
  <si>
    <t>RASGO EM ALVENARIA PARA PASSAGEM DE
ELETRODUTO/TUBULAÇÃO, DIÂMETROS DE 32MM A 50MM (1.1/4" A 2"), EXCLUSIVE ENCHIMENTO</t>
  </si>
  <si>
    <t>RAS-ALV-010</t>
  </si>
  <si>
    <t>4.6</t>
  </si>
  <si>
    <t>4.7</t>
  </si>
  <si>
    <t>FORNECIMENTO, FABRICAÇÃO, TRANSPORTE E MONTAGEM DE
ESTRUTURA METÁLICA PARA TELHADO SOBRE LAJE PARA TELHAS
METÁLICAS, INCLUSIVE PINTURA PRIMER</t>
  </si>
  <si>
    <t>EST-MET-035</t>
  </si>
  <si>
    <t>PONTO DE EMBUTIR PARA ÁGUA FRIA EM TUBO DE PVC RÍGIDO
SOLDÁVEL, DN 20MM (1/2"), EMBUTIDO NA ALVENARIA COM
DISTÂNCIA DE ATÉ CINCO (5) METROS DA TOMADA DE ÁGUA,
INCLUSIVE CONEXÕES E FIXAÇÃO DO TUBO COM ENCHIMENTO
DO RASGO NA ALVENARIA/CONCRETO COM ARGAMASSA</t>
  </si>
  <si>
    <t>PONTO DE EMBUTIR PARA ESGOTO EM TUBO PVC RÍGIDO, PBV -
SÉRIE NORMAL, DN 100MM (4"), EMBUTIDO EM PISO COM
DISTÂNCIA DE ATÉ CINCO (5) METROS DA RAMAL DE ESGOTO,
INCLUSIVE CONEXÕES E FIXAÇÃO DO TUBO COM ENCHIMENTO
DO RASGO NO CONCRETO COM ARGAMASSA</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</si>
  <si>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</si>
  <si>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</si>
  <si>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PINTURA ESMALTE EM ESQUADRIAS DE FERRO ACETINADO E FUNDO ANTIOXIDANTE EM ESQUAD.METALICA - Corrimão + Portão do Fundo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</si>
</sst>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quot;R$&quot;\ #,##0.00"/>
    <numFmt numFmtId="166" formatCode="&quot;R$&quot;#,##0.00"/>
  </numFmts>
  <fonts count="21" x14ac:knownFonts="1">
    <font>
      <sz val="10"/>
      <name val="Arial"/>
    </font>
    <font>
      <sz val="10"/>
      <name val="Arial"/>
      <family val="2"/>
    </font>
    <font>
      <sz val="10"/>
      <color indexed="8"/>
      <name val="Arial"/>
      <family val="2"/>
    </font>
    <font>
      <sz val="11"/>
      <name val="Arial"/>
      <family val="2"/>
    </font>
    <font>
      <sz val="12"/>
      <name val="Arial"/>
      <family val="2"/>
    </font>
    <font>
      <b/>
      <sz val="12"/>
      <color indexed="8"/>
      <name val="Arial"/>
      <family val="2"/>
    </font>
    <font>
      <b/>
      <sz val="11"/>
      <name val="Arial"/>
      <family val="2"/>
    </font>
    <font>
      <b/>
      <sz val="12"/>
      <name val="Arial"/>
      <family val="2"/>
    </font>
    <font>
      <sz val="12"/>
      <color indexed="8"/>
      <name val="Arial"/>
      <family val="2"/>
    </font>
    <font>
      <b/>
      <sz val="14"/>
      <name val="Arial"/>
      <family val="2"/>
    </font>
    <font>
      <sz val="14"/>
      <name val="Arial"/>
      <family val="2"/>
    </font>
    <font>
      <b/>
      <sz val="18"/>
      <name val="Arial"/>
      <family val="2"/>
    </font>
    <font>
      <b/>
      <sz val="14"/>
      <color indexed="8"/>
      <name val="Arial"/>
      <family val="2"/>
    </font>
    <font>
      <sz val="9"/>
      <color indexed="81"/>
      <name val="Segoe UI"/>
      <charset val="1"/>
    </font>
    <font>
      <b/>
      <sz val="9"/>
      <color indexed="81"/>
      <name val="Segoe UI"/>
      <charset val="1"/>
    </font>
    <font>
      <sz val="9"/>
      <color indexed="81"/>
      <name val="Segoe UI"/>
      <family val="2"/>
    </font>
    <font>
      <b/>
      <sz val="9"/>
      <color indexed="81"/>
      <name val="Segoe UI"/>
      <family val="2"/>
    </font>
    <font>
      <b/>
      <sz val="8"/>
      <color indexed="8"/>
      <name val="Arial"/>
      <family val="2"/>
    </font>
    <font>
      <sz val="8"/>
      <name val="Arial"/>
    </font>
    <font>
      <sz val="12"/>
      <color theme="1"/>
      <name val="Arial"/>
      <family val="2"/>
    </font>
    <font>
      <sz val="12"/>
      <color rgb="FFFF000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theme="0" tint="-0.3499862666707357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 fillId="0" borderId="0"/>
    <xf numFmtId="9" fontId="1" fillId="0" borderId="0" applyFont="0" applyFill="0" applyBorder="0" applyAlignment="0" applyProtection="0"/>
  </cellStyleXfs>
  <cellXfs count="113">
    <xf numFmtId="0" fontId="0" fillId="0" borderId="0" xfId="0"/>
    <xf numFmtId="0" fontId="0" fillId="0" borderId="0" xfId="0" applyBorder="1"/>
    <xf numFmtId="2" fontId="0" fillId="0" borderId="0" xfId="0" applyNumberFormat="1" applyBorder="1"/>
    <xf numFmtId="0" fontId="3" fillId="0" borderId="0" xfId="0" applyFont="1" applyFill="1" applyBorder="1" applyAlignment="1">
      <alignment vertical="distributed"/>
    </xf>
    <xf numFmtId="0" fontId="2" fillId="0" borderId="0" xfId="0" applyFont="1" applyFill="1" applyBorder="1"/>
    <xf numFmtId="0" fontId="0" fillId="0" borderId="0" xfId="0" applyFill="1" applyBorder="1"/>
    <xf numFmtId="2" fontId="0" fillId="0" borderId="0" xfId="0" applyNumberFormat="1" applyBorder="1" applyAlignment="1">
      <alignment horizontal="center"/>
    </xf>
    <xf numFmtId="2" fontId="9" fillId="0" borderId="1" xfId="0" applyNumberFormat="1" applyFont="1" applyFill="1" applyBorder="1" applyAlignment="1">
      <alignment horizontal="center" vertical="distributed"/>
    </xf>
    <xf numFmtId="10" fontId="10" fillId="0" borderId="1" xfId="0" applyNumberFormat="1" applyFont="1" applyFill="1" applyBorder="1" applyAlignment="1">
      <alignment horizontal="center" vertical="distributed"/>
    </xf>
    <xf numFmtId="0" fontId="7" fillId="2" borderId="1" xfId="0" applyFont="1" applyFill="1" applyBorder="1" applyAlignment="1">
      <alignment horizontal="center" vertical="distributed"/>
    </xf>
    <xf numFmtId="2" fontId="8" fillId="0" borderId="1" xfId="0" applyNumberFormat="1" applyFont="1" applyFill="1" applyBorder="1" applyAlignment="1">
      <alignment horizontal="center" vertical="distributed"/>
    </xf>
    <xf numFmtId="0" fontId="8" fillId="0" borderId="1" xfId="0" applyFont="1" applyFill="1" applyBorder="1" applyAlignment="1">
      <alignment horizontal="center" vertical="center" wrapText="1"/>
    </xf>
    <xf numFmtId="0" fontId="8" fillId="0" borderId="0" xfId="0" applyFont="1" applyFill="1" applyBorder="1"/>
    <xf numFmtId="0" fontId="4" fillId="0" borderId="0" xfId="0" applyFont="1" applyFill="1" applyBorder="1"/>
    <xf numFmtId="0" fontId="4" fillId="0" borderId="1" xfId="0" applyFont="1" applyBorder="1" applyAlignment="1">
      <alignment horizontal="center" vertical="center" wrapText="1"/>
    </xf>
    <xf numFmtId="0" fontId="5" fillId="3" borderId="1" xfId="0" applyFont="1" applyFill="1" applyBorder="1" applyAlignment="1">
      <alignment horizontal="center" vertical="center"/>
    </xf>
    <xf numFmtId="2" fontId="5" fillId="3" borderId="1" xfId="0" applyNumberFormat="1" applyFont="1" applyFill="1" applyBorder="1" applyAlignment="1">
      <alignment horizontal="center" vertical="distributed"/>
    </xf>
    <xf numFmtId="0" fontId="5"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distributed" wrapText="1"/>
    </xf>
    <xf numFmtId="166" fontId="4" fillId="0" borderId="1" xfId="0" applyNumberFormat="1" applyFont="1" applyFill="1" applyBorder="1" applyAlignment="1">
      <alignment horizontal="center" vertical="center"/>
    </xf>
    <xf numFmtId="166" fontId="4" fillId="0" borderId="1" xfId="0" applyNumberFormat="1" applyFont="1" applyFill="1" applyBorder="1" applyAlignment="1">
      <alignment horizontal="distributed" vertical="distributed"/>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2" fontId="4" fillId="0"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justify" vertical="center"/>
    </xf>
    <xf numFmtId="0" fontId="4" fillId="0" borderId="1" xfId="0" applyFont="1" applyBorder="1" applyAlignment="1">
      <alignment horizontal="distributed" vertical="center"/>
    </xf>
    <xf numFmtId="0" fontId="4" fillId="0" borderId="1" xfId="0" applyFont="1" applyBorder="1" applyAlignment="1">
      <alignment horizontal="left" vertical="center"/>
    </xf>
    <xf numFmtId="165" fontId="4" fillId="0" borderId="1" xfId="0" applyNumberFormat="1" applyFont="1" applyBorder="1" applyAlignment="1">
      <alignment horizontal="center" vertical="distributed"/>
    </xf>
    <xf numFmtId="0" fontId="19" fillId="0" borderId="1" xfId="0" applyFont="1" applyBorder="1" applyAlignment="1">
      <alignment vertical="center" wrapText="1"/>
    </xf>
    <xf numFmtId="0" fontId="4" fillId="0" borderId="1" xfId="0" applyFont="1" applyFill="1" applyBorder="1" applyAlignment="1">
      <alignment vertical="center"/>
    </xf>
    <xf numFmtId="0" fontId="7" fillId="0" borderId="1" xfId="0" applyFont="1" applyFill="1" applyBorder="1" applyAlignment="1">
      <alignment vertical="center"/>
    </xf>
    <xf numFmtId="2" fontId="7" fillId="0" borderId="1"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0" xfId="0" applyFont="1" applyFill="1" applyBorder="1" applyAlignment="1">
      <alignment horizontal="left" vertical="center" wrapText="1"/>
    </xf>
    <xf numFmtId="2" fontId="4" fillId="0" borderId="10" xfId="0" applyNumberFormat="1" applyFont="1" applyFill="1" applyBorder="1" applyAlignment="1">
      <alignment horizontal="center" vertical="center"/>
    </xf>
    <xf numFmtId="166" fontId="4" fillId="0" borderId="10" xfId="0" applyNumberFormat="1" applyFont="1" applyFill="1" applyBorder="1" applyAlignment="1">
      <alignment horizontal="center" vertical="center"/>
    </xf>
    <xf numFmtId="166" fontId="4" fillId="0" borderId="10" xfId="0" applyNumberFormat="1" applyFont="1" applyFill="1" applyBorder="1" applyAlignment="1">
      <alignment horizontal="distributed" vertical="distributed"/>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2" fontId="4" fillId="0" borderId="3" xfId="0" applyNumberFormat="1" applyFont="1" applyFill="1" applyBorder="1" applyAlignment="1">
      <alignment horizontal="center" vertical="center"/>
    </xf>
    <xf numFmtId="166" fontId="4" fillId="0" borderId="3" xfId="0" applyNumberFormat="1" applyFont="1" applyFill="1" applyBorder="1" applyAlignment="1">
      <alignment horizontal="center" vertical="center"/>
    </xf>
    <xf numFmtId="166" fontId="4" fillId="0" borderId="3" xfId="0" applyNumberFormat="1" applyFont="1" applyFill="1" applyBorder="1" applyAlignment="1">
      <alignment horizontal="distributed" vertical="distributed"/>
    </xf>
    <xf numFmtId="0" fontId="5"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2" fontId="5" fillId="3" borderId="0" xfId="0" applyNumberFormat="1" applyFont="1" applyFill="1" applyBorder="1" applyAlignment="1">
      <alignment horizontal="center" vertical="distributed"/>
    </xf>
    <xf numFmtId="165" fontId="5" fillId="3" borderId="0" xfId="0" applyNumberFormat="1" applyFont="1" applyFill="1" applyBorder="1" applyAlignment="1">
      <alignment horizontal="center" vertical="center" wrapText="1"/>
    </xf>
    <xf numFmtId="0" fontId="17" fillId="3" borderId="0" xfId="0" applyFont="1" applyFill="1" applyBorder="1" applyAlignment="1">
      <alignment horizontal="center" vertical="center" wrapText="1"/>
    </xf>
    <xf numFmtId="0" fontId="9" fillId="0" borderId="7" xfId="0" applyFont="1" applyFill="1" applyBorder="1" applyAlignment="1">
      <alignment horizontal="left" vertical="distributed"/>
    </xf>
    <xf numFmtId="2" fontId="9" fillId="0" borderId="2" xfId="0" applyNumberFormat="1" applyFont="1" applyFill="1" applyBorder="1" applyAlignment="1">
      <alignment horizontal="center" vertical="distributed"/>
    </xf>
    <xf numFmtId="0" fontId="9" fillId="0" borderId="6" xfId="0" applyFont="1" applyFill="1" applyBorder="1" applyAlignment="1">
      <alignment horizontal="left" vertical="distributed"/>
    </xf>
    <xf numFmtId="0" fontId="5" fillId="3" borderId="6" xfId="0" applyFont="1" applyFill="1" applyBorder="1" applyAlignment="1">
      <alignment horizontal="center" vertical="center"/>
    </xf>
    <xf numFmtId="165" fontId="5" fillId="3" borderId="4"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165" fontId="4" fillId="0" borderId="4" xfId="0" applyNumberFormat="1" applyFont="1" applyFill="1" applyBorder="1" applyAlignment="1">
      <alignment horizontal="distributed" vertical="distributed"/>
    </xf>
    <xf numFmtId="165" fontId="4" fillId="0" borderId="11" xfId="0" applyNumberFormat="1" applyFont="1" applyFill="1" applyBorder="1" applyAlignment="1">
      <alignment horizontal="distributed" vertical="distributed"/>
    </xf>
    <xf numFmtId="0" fontId="4" fillId="0" borderId="12" xfId="0" applyFont="1" applyFill="1" applyBorder="1" applyAlignment="1">
      <alignment horizontal="center" vertical="center"/>
    </xf>
    <xf numFmtId="165" fontId="4" fillId="0" borderId="5" xfId="0" applyNumberFormat="1" applyFont="1" applyFill="1" applyBorder="1" applyAlignment="1">
      <alignment horizontal="distributed" vertical="distributed"/>
    </xf>
    <xf numFmtId="0" fontId="4" fillId="0" borderId="6" xfId="0" applyFont="1" applyFill="1" applyBorder="1" applyAlignment="1">
      <alignment vertical="center"/>
    </xf>
    <xf numFmtId="165" fontId="7" fillId="2" borderId="4" xfId="0" applyNumberFormat="1" applyFont="1" applyFill="1" applyBorder="1" applyAlignment="1">
      <alignment horizontal="right" vertical="distributed"/>
    </xf>
    <xf numFmtId="0" fontId="5" fillId="3" borderId="1" xfId="0" applyFont="1" applyFill="1" applyBorder="1" applyAlignment="1">
      <alignment horizontal="center" vertical="center"/>
    </xf>
    <xf numFmtId="2" fontId="5" fillId="3" borderId="1" xfId="0" applyNumberFormat="1" applyFont="1" applyFill="1" applyBorder="1" applyAlignment="1">
      <alignment horizontal="center" vertical="distributed"/>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distributed"/>
    </xf>
    <xf numFmtId="14" fontId="10" fillId="0" borderId="2" xfId="0" applyNumberFormat="1" applyFont="1" applyFill="1" applyBorder="1" applyAlignment="1">
      <alignment horizontal="center" vertical="distributed"/>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Border="1"/>
    <xf numFmtId="2" fontId="4" fillId="0" borderId="1" xfId="0" applyNumberFormat="1" applyFont="1" applyBorder="1" applyAlignment="1">
      <alignment horizontal="center"/>
    </xf>
    <xf numFmtId="0" fontId="4" fillId="0" borderId="0" xfId="0" applyFont="1" applyBorder="1"/>
    <xf numFmtId="2" fontId="4" fillId="0" borderId="0" xfId="0" applyNumberFormat="1" applyFont="1" applyBorder="1" applyAlignment="1">
      <alignment horizontal="center"/>
    </xf>
    <xf numFmtId="2" fontId="4" fillId="0" borderId="0" xfId="0" applyNumberFormat="1" applyFont="1" applyBorder="1"/>
    <xf numFmtId="165" fontId="4" fillId="0" borderId="1" xfId="0" applyNumberFormat="1" applyFont="1" applyFill="1" applyBorder="1" applyAlignment="1">
      <alignment horizontal="distributed" vertical="distributed"/>
    </xf>
    <xf numFmtId="165" fontId="4" fillId="0" borderId="0" xfId="0" applyNumberFormat="1" applyFont="1" applyBorder="1"/>
    <xf numFmtId="0" fontId="20" fillId="0" borderId="0" xfId="0" applyFont="1" applyBorder="1"/>
    <xf numFmtId="2" fontId="20" fillId="0" borderId="1" xfId="0" applyNumberFormat="1" applyFont="1" applyBorder="1" applyAlignment="1">
      <alignment horizontal="center"/>
    </xf>
    <xf numFmtId="0" fontId="20" fillId="0" borderId="1" xfId="0" applyFont="1" applyBorder="1"/>
    <xf numFmtId="166" fontId="20" fillId="0" borderId="1" xfId="0" applyNumberFormat="1" applyFont="1" applyFill="1" applyBorder="1" applyAlignment="1">
      <alignment horizontal="distributed" vertical="distributed"/>
    </xf>
    <xf numFmtId="165" fontId="20" fillId="0" borderId="1" xfId="0" applyNumberFormat="1" applyFont="1" applyFill="1" applyBorder="1" applyAlignment="1">
      <alignment horizontal="distributed" vertical="distributed"/>
    </xf>
    <xf numFmtId="0" fontId="20" fillId="0" borderId="0" xfId="0" applyFont="1"/>
    <xf numFmtId="0" fontId="20" fillId="0" borderId="0" xfId="0" applyFont="1" applyFill="1" applyBorder="1"/>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14" fontId="11" fillId="0" borderId="2" xfId="0" applyNumberFormat="1" applyFont="1" applyFill="1" applyBorder="1" applyAlignment="1">
      <alignment horizontal="center" vertical="distributed"/>
    </xf>
    <xf numFmtId="0" fontId="6" fillId="0" borderId="2" xfId="0" applyFont="1" applyFill="1" applyBorder="1" applyAlignment="1">
      <alignment horizontal="center" vertical="distributed"/>
    </xf>
    <xf numFmtId="0" fontId="6" fillId="0" borderId="14" xfId="0" applyFont="1" applyFill="1" applyBorder="1" applyAlignment="1">
      <alignment horizontal="center" vertical="distributed"/>
    </xf>
    <xf numFmtId="0" fontId="6" fillId="0" borderId="1" xfId="0" applyFont="1" applyFill="1" applyBorder="1" applyAlignment="1">
      <alignment horizontal="center" vertical="distributed"/>
    </xf>
    <xf numFmtId="0" fontId="6" fillId="0" borderId="4" xfId="0" applyFont="1" applyFill="1" applyBorder="1" applyAlignment="1">
      <alignment horizontal="center" vertical="distributed"/>
    </xf>
    <xf numFmtId="0" fontId="4" fillId="0" borderId="1" xfId="0" applyFont="1" applyFill="1" applyBorder="1" applyAlignment="1">
      <alignment horizontal="left" vertical="distributed"/>
    </xf>
    <xf numFmtId="14" fontId="10" fillId="0" borderId="15" xfId="0" applyNumberFormat="1" applyFont="1" applyFill="1" applyBorder="1" applyAlignment="1">
      <alignment horizontal="left" vertical="distributed"/>
    </xf>
    <xf numFmtId="14" fontId="10" fillId="0" borderId="16" xfId="0" applyNumberFormat="1" applyFont="1" applyFill="1" applyBorder="1" applyAlignment="1">
      <alignment horizontal="left" vertical="distributed"/>
    </xf>
    <xf numFmtId="14" fontId="10" fillId="0" borderId="17" xfId="0" applyNumberFormat="1" applyFont="1" applyFill="1" applyBorder="1" applyAlignment="1">
      <alignment horizontal="left" vertical="distributed"/>
    </xf>
    <xf numFmtId="0" fontId="6" fillId="0" borderId="18" xfId="0" applyFont="1" applyFill="1" applyBorder="1" applyAlignment="1">
      <alignment horizontal="center" vertical="distributed"/>
    </xf>
    <xf numFmtId="0" fontId="6" fillId="0" borderId="16" xfId="0" applyFont="1" applyFill="1" applyBorder="1" applyAlignment="1">
      <alignment horizontal="center" vertical="distributed"/>
    </xf>
    <xf numFmtId="0" fontId="6" fillId="0" borderId="19" xfId="0" applyFont="1" applyFill="1" applyBorder="1" applyAlignment="1">
      <alignment horizontal="center" vertical="distributed"/>
    </xf>
    <xf numFmtId="0" fontId="12" fillId="3" borderId="6"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2" fontId="12" fillId="3" borderId="1" xfId="0" applyNumberFormat="1" applyFont="1" applyFill="1" applyBorder="1" applyAlignment="1">
      <alignment horizontal="center" vertical="distributed"/>
    </xf>
    <xf numFmtId="0" fontId="12" fillId="3" borderId="4" xfId="0" applyFont="1" applyFill="1" applyBorder="1" applyAlignment="1">
      <alignment horizontal="center" vertical="center" wrapText="1"/>
    </xf>
  </cellXfs>
  <cellStyles count="3">
    <cellStyle name="Normal" xfId="0" builtinId="0"/>
    <cellStyle name="Normal 2" xfId="1"/>
    <cellStyle name="Porcentagem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34018</xdr:colOff>
      <xdr:row>124</xdr:row>
      <xdr:rowOff>145597</xdr:rowOff>
    </xdr:from>
    <xdr:to>
      <xdr:col>7</xdr:col>
      <xdr:colOff>1564821</xdr:colOff>
      <xdr:row>128</xdr:row>
      <xdr:rowOff>117022</xdr:rowOff>
    </xdr:to>
    <xdr:sp macro="" textlink="">
      <xdr:nvSpPr>
        <xdr:cNvPr id="15816" name="Text Box 7">
          <a:extLst>
            <a:ext uri="{FF2B5EF4-FFF2-40B4-BE49-F238E27FC236}">
              <a16:creationId xmlns:a16="http://schemas.microsoft.com/office/drawing/2014/main" id="{AD7B8F4A-8060-4BC1-8A15-7AE9A5269452}"/>
            </a:ext>
          </a:extLst>
        </xdr:cNvPr>
        <xdr:cNvSpPr txBox="1">
          <a:spLocks noChangeArrowheads="1"/>
        </xdr:cNvSpPr>
      </xdr:nvSpPr>
      <xdr:spPr bwMode="auto">
        <a:xfrm>
          <a:off x="34018" y="65092490"/>
          <a:ext cx="14062982" cy="624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142875</xdr:colOff>
      <xdr:row>0</xdr:row>
      <xdr:rowOff>190500</xdr:rowOff>
    </xdr:from>
    <xdr:to>
      <xdr:col>7</xdr:col>
      <xdr:colOff>1466849</xdr:colOff>
      <xdr:row>2</xdr:row>
      <xdr:rowOff>171450</xdr:rowOff>
    </xdr:to>
    <xdr:pic>
      <xdr:nvPicPr>
        <xdr:cNvPr id="15817" name="Imagem 1">
          <a:extLst>
            <a:ext uri="{FF2B5EF4-FFF2-40B4-BE49-F238E27FC236}">
              <a16:creationId xmlns:a16="http://schemas.microsoft.com/office/drawing/2014/main" id="{514FE50A-9B1A-4C22-9947-923479F49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29950" y="190500"/>
          <a:ext cx="29813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47"/>
  <sheetViews>
    <sheetView tabSelected="1" view="pageBreakPreview" topLeftCell="C20" zoomScale="85" zoomScaleNormal="85" zoomScaleSheetLayoutView="85" workbookViewId="0">
      <selection activeCell="E8" sqref="E8"/>
    </sheetView>
  </sheetViews>
  <sheetFormatPr defaultRowHeight="12.75" x14ac:dyDescent="0.2"/>
  <cols>
    <col min="1" max="1" width="16" style="1" customWidth="1"/>
    <col min="2" max="2" width="19.28515625" style="1" customWidth="1"/>
    <col min="3" max="3" width="71.85546875" style="1" customWidth="1"/>
    <col min="4" max="4" width="14.85546875" style="1" customWidth="1"/>
    <col min="5" max="5" width="19.28515625" style="6" customWidth="1"/>
    <col min="6" max="6" width="21.5703125" style="2" customWidth="1"/>
    <col min="7" max="7" width="24.85546875" style="1" customWidth="1"/>
    <col min="8" max="8" width="23.7109375" style="1" customWidth="1"/>
    <col min="9" max="16384" width="9.140625" style="1"/>
  </cols>
  <sheetData>
    <row r="1" spans="1:8" s="3" customFormat="1" ht="45.75" customHeight="1" x14ac:dyDescent="0.2">
      <c r="A1" s="53" t="s">
        <v>8</v>
      </c>
      <c r="B1" s="96" t="s">
        <v>9</v>
      </c>
      <c r="C1" s="96"/>
      <c r="D1" s="96"/>
      <c r="E1" s="54" t="s">
        <v>6</v>
      </c>
      <c r="F1" s="71">
        <v>44259</v>
      </c>
      <c r="G1" s="97"/>
      <c r="H1" s="98"/>
    </row>
    <row r="2" spans="1:8" s="3" customFormat="1" ht="38.25" customHeight="1" x14ac:dyDescent="0.2">
      <c r="A2" s="55" t="s">
        <v>5</v>
      </c>
      <c r="B2" s="101" t="s">
        <v>117</v>
      </c>
      <c r="C2" s="101"/>
      <c r="D2" s="101"/>
      <c r="E2" s="101"/>
      <c r="F2" s="101"/>
      <c r="G2" s="99"/>
      <c r="H2" s="100"/>
    </row>
    <row r="3" spans="1:8" s="3" customFormat="1" ht="27" customHeight="1" x14ac:dyDescent="0.2">
      <c r="A3" s="55" t="s">
        <v>10</v>
      </c>
      <c r="B3" s="102" t="s">
        <v>277</v>
      </c>
      <c r="C3" s="103"/>
      <c r="D3" s="104"/>
      <c r="E3" s="7" t="s">
        <v>15</v>
      </c>
      <c r="F3" s="8">
        <v>0.22800000000000001</v>
      </c>
      <c r="G3" s="99"/>
      <c r="H3" s="100"/>
    </row>
    <row r="4" spans="1:8" s="3" customFormat="1" ht="20.25" customHeight="1" x14ac:dyDescent="0.2">
      <c r="A4" s="105"/>
      <c r="B4" s="106"/>
      <c r="C4" s="106"/>
      <c r="D4" s="106"/>
      <c r="E4" s="106"/>
      <c r="F4" s="106"/>
      <c r="G4" s="106"/>
      <c r="H4" s="107"/>
    </row>
    <row r="5" spans="1:8" s="4" customFormat="1" ht="31.5" customHeight="1" x14ac:dyDescent="0.2">
      <c r="A5" s="108" t="s">
        <v>0</v>
      </c>
      <c r="B5" s="109" t="s">
        <v>3</v>
      </c>
      <c r="C5" s="110" t="s">
        <v>1</v>
      </c>
      <c r="D5" s="110" t="s">
        <v>2</v>
      </c>
      <c r="E5" s="111" t="s">
        <v>11</v>
      </c>
      <c r="F5" s="109" t="s">
        <v>13</v>
      </c>
      <c r="G5" s="109" t="s">
        <v>12</v>
      </c>
      <c r="H5" s="112" t="s">
        <v>14</v>
      </c>
    </row>
    <row r="6" spans="1:8" s="4" customFormat="1" ht="23.25" customHeight="1" x14ac:dyDescent="0.2">
      <c r="A6" s="108"/>
      <c r="B6" s="109"/>
      <c r="C6" s="110"/>
      <c r="D6" s="110"/>
      <c r="E6" s="111"/>
      <c r="F6" s="109"/>
      <c r="G6" s="109"/>
      <c r="H6" s="112"/>
    </row>
    <row r="7" spans="1:8" s="12" customFormat="1" ht="15.75" x14ac:dyDescent="0.2">
      <c r="A7" s="56">
        <v>1</v>
      </c>
      <c r="B7" s="17"/>
      <c r="C7" s="15" t="s">
        <v>21</v>
      </c>
      <c r="D7" s="15"/>
      <c r="E7" s="16"/>
      <c r="F7" s="17"/>
      <c r="G7" s="17"/>
      <c r="H7" s="57">
        <f>H8</f>
        <v>16281.32</v>
      </c>
    </row>
    <row r="8" spans="1:8" s="4" customFormat="1" ht="54.75" customHeight="1" x14ac:dyDescent="0.2">
      <c r="A8" s="58" t="s">
        <v>24</v>
      </c>
      <c r="B8" s="11" t="s">
        <v>23</v>
      </c>
      <c r="C8" s="19" t="s">
        <v>22</v>
      </c>
      <c r="D8" s="18" t="s">
        <v>25</v>
      </c>
      <c r="E8" s="10">
        <v>1</v>
      </c>
      <c r="F8" s="20">
        <f>G8/(1+F3)</f>
        <v>13258.403908794788</v>
      </c>
      <c r="G8" s="21">
        <v>16281.32</v>
      </c>
      <c r="H8" s="59">
        <f>ROUND(E8*G8,2)</f>
        <v>16281.32</v>
      </c>
    </row>
    <row r="9" spans="1:8" s="12" customFormat="1" ht="15.75" x14ac:dyDescent="0.2">
      <c r="A9" s="56">
        <v>2</v>
      </c>
      <c r="B9" s="17"/>
      <c r="C9" s="15" t="s">
        <v>68</v>
      </c>
      <c r="D9" s="15"/>
      <c r="E9" s="16"/>
      <c r="F9" s="17"/>
      <c r="G9" s="17"/>
      <c r="H9" s="57">
        <f>SUM(H10:H14)</f>
        <v>22906.879999999997</v>
      </c>
    </row>
    <row r="10" spans="1:8" s="4" customFormat="1" ht="42.75" customHeight="1" x14ac:dyDescent="0.2">
      <c r="A10" s="58" t="s">
        <v>72</v>
      </c>
      <c r="B10" s="11" t="s">
        <v>19</v>
      </c>
      <c r="C10" s="22" t="s">
        <v>20</v>
      </c>
      <c r="D10" s="18" t="s">
        <v>17</v>
      </c>
      <c r="E10" s="10">
        <v>2.88</v>
      </c>
      <c r="F10" s="20">
        <v>154.21</v>
      </c>
      <c r="G10" s="21">
        <f>ROUND((F10*$F$3)+F10,2)</f>
        <v>189.37</v>
      </c>
      <c r="H10" s="59">
        <f>ROUND(E10*G10,2)</f>
        <v>545.39</v>
      </c>
    </row>
    <row r="11" spans="1:8" s="4" customFormat="1" ht="68.25" customHeight="1" x14ac:dyDescent="0.2">
      <c r="A11" s="58" t="s">
        <v>73</v>
      </c>
      <c r="B11" s="11" t="s">
        <v>69</v>
      </c>
      <c r="C11" s="23" t="s">
        <v>241</v>
      </c>
      <c r="D11" s="18" t="s">
        <v>70</v>
      </c>
      <c r="E11" s="10">
        <v>24</v>
      </c>
      <c r="F11" s="20">
        <v>12</v>
      </c>
      <c r="G11" s="21">
        <f>ROUND((F11*$F$3)+F11,2)</f>
        <v>14.74</v>
      </c>
      <c r="H11" s="59">
        <f>ROUND(E11*G11,2)</f>
        <v>353.76</v>
      </c>
    </row>
    <row r="12" spans="1:8" s="4" customFormat="1" ht="61.5" customHeight="1" x14ac:dyDescent="0.2">
      <c r="A12" s="58" t="s">
        <v>74</v>
      </c>
      <c r="B12" s="11" t="s">
        <v>71</v>
      </c>
      <c r="C12" s="23" t="s">
        <v>242</v>
      </c>
      <c r="D12" s="18" t="s">
        <v>62</v>
      </c>
      <c r="E12" s="10">
        <v>48</v>
      </c>
      <c r="F12" s="20">
        <v>7.92</v>
      </c>
      <c r="G12" s="21">
        <f>ROUND((F12*$F$3)+F12,2)</f>
        <v>9.73</v>
      </c>
      <c r="H12" s="59">
        <f>ROUND(E12*G12,2)</f>
        <v>467.04</v>
      </c>
    </row>
    <row r="13" spans="1:8" s="4" customFormat="1" ht="46.5" customHeight="1" x14ac:dyDescent="0.2">
      <c r="A13" s="58" t="s">
        <v>91</v>
      </c>
      <c r="B13" s="11" t="s">
        <v>231</v>
      </c>
      <c r="C13" s="23" t="s">
        <v>118</v>
      </c>
      <c r="D13" s="18" t="s">
        <v>25</v>
      </c>
      <c r="E13" s="10">
        <v>1</v>
      </c>
      <c r="F13" s="20">
        <f>G13/(1+F3)</f>
        <v>1130.3664495114006</v>
      </c>
      <c r="G13" s="21">
        <v>1388.09</v>
      </c>
      <c r="H13" s="59">
        <f>ROUND(E13*G13,2)</f>
        <v>1388.09</v>
      </c>
    </row>
    <row r="14" spans="1:8" s="4" customFormat="1" ht="54" customHeight="1" x14ac:dyDescent="0.2">
      <c r="A14" s="58" t="s">
        <v>161</v>
      </c>
      <c r="B14" s="11" t="s">
        <v>270</v>
      </c>
      <c r="C14" s="23" t="s">
        <v>271</v>
      </c>
      <c r="D14" s="18" t="s">
        <v>62</v>
      </c>
      <c r="E14" s="10">
        <v>115</v>
      </c>
      <c r="F14" s="20">
        <v>142.69999999999999</v>
      </c>
      <c r="G14" s="21">
        <f>ROUND((F14*$F$3)+F14,2)</f>
        <v>175.24</v>
      </c>
      <c r="H14" s="59">
        <f>ROUND(E14*G14,2)</f>
        <v>20152.599999999999</v>
      </c>
    </row>
    <row r="15" spans="1:8" s="4" customFormat="1" ht="36.75" customHeight="1" x14ac:dyDescent="0.2">
      <c r="A15" s="56">
        <v>3</v>
      </c>
      <c r="B15" s="67"/>
      <c r="C15" s="65" t="s">
        <v>169</v>
      </c>
      <c r="D15" s="65"/>
      <c r="E15" s="66"/>
      <c r="F15" s="67"/>
      <c r="G15" s="67"/>
      <c r="H15" s="57">
        <f>SUM(H16:H21)</f>
        <v>7097.0800000000008</v>
      </c>
    </row>
    <row r="16" spans="1:8" s="4" customFormat="1" ht="36.75" customHeight="1" x14ac:dyDescent="0.2">
      <c r="A16" s="58" t="s">
        <v>30</v>
      </c>
      <c r="B16" s="24" t="s">
        <v>160</v>
      </c>
      <c r="C16" s="25" t="s">
        <v>159</v>
      </c>
      <c r="D16" s="18" t="s">
        <v>34</v>
      </c>
      <c r="E16" s="26">
        <f>5.67</f>
        <v>5.67</v>
      </c>
      <c r="F16" s="20">
        <v>98.54</v>
      </c>
      <c r="G16" s="21">
        <f t="shared" ref="G16:G21" si="0">ROUND((F16*$F$3)+F16,2)</f>
        <v>121.01</v>
      </c>
      <c r="H16" s="59">
        <f t="shared" ref="H16:H21" si="1">ROUND(E16*G16,2)</f>
        <v>686.13</v>
      </c>
    </row>
    <row r="17" spans="1:8" s="4" customFormat="1" ht="36.75" customHeight="1" x14ac:dyDescent="0.2">
      <c r="A17" s="58" t="s">
        <v>31</v>
      </c>
      <c r="B17" s="24" t="s">
        <v>137</v>
      </c>
      <c r="C17" s="25" t="s">
        <v>136</v>
      </c>
      <c r="D17" s="18" t="s">
        <v>34</v>
      </c>
      <c r="E17" s="26">
        <f>44.75+21</f>
        <v>65.75</v>
      </c>
      <c r="F17" s="20">
        <v>14.32</v>
      </c>
      <c r="G17" s="21">
        <f t="shared" si="0"/>
        <v>17.579999999999998</v>
      </c>
      <c r="H17" s="59">
        <f t="shared" si="1"/>
        <v>1155.8900000000001</v>
      </c>
    </row>
    <row r="18" spans="1:8" s="4" customFormat="1" ht="36.75" customHeight="1" x14ac:dyDescent="0.2">
      <c r="A18" s="58" t="s">
        <v>32</v>
      </c>
      <c r="B18" s="24" t="s">
        <v>252</v>
      </c>
      <c r="C18" s="25" t="s">
        <v>251</v>
      </c>
      <c r="D18" s="18" t="s">
        <v>172</v>
      </c>
      <c r="E18" s="26">
        <v>6</v>
      </c>
      <c r="F18" s="20">
        <v>62.61</v>
      </c>
      <c r="G18" s="21">
        <f t="shared" si="0"/>
        <v>76.89</v>
      </c>
      <c r="H18" s="59">
        <f t="shared" si="1"/>
        <v>461.34</v>
      </c>
    </row>
    <row r="19" spans="1:8" s="4" customFormat="1" ht="36.75" customHeight="1" x14ac:dyDescent="0.2">
      <c r="A19" s="58" t="s">
        <v>257</v>
      </c>
      <c r="B19" s="24" t="s">
        <v>254</v>
      </c>
      <c r="C19" s="25" t="s">
        <v>253</v>
      </c>
      <c r="D19" s="18" t="s">
        <v>34</v>
      </c>
      <c r="E19" s="26">
        <v>21.11</v>
      </c>
      <c r="F19" s="20">
        <v>12.71</v>
      </c>
      <c r="G19" s="21">
        <f t="shared" si="0"/>
        <v>15.61</v>
      </c>
      <c r="H19" s="59">
        <f t="shared" si="1"/>
        <v>329.53</v>
      </c>
    </row>
    <row r="20" spans="1:8" s="4" customFormat="1" ht="36.75" customHeight="1" x14ac:dyDescent="0.2">
      <c r="A20" s="58" t="s">
        <v>258</v>
      </c>
      <c r="B20" s="24" t="s">
        <v>299</v>
      </c>
      <c r="C20" s="25" t="s">
        <v>298</v>
      </c>
      <c r="D20" s="18" t="s">
        <v>172</v>
      </c>
      <c r="E20" s="26">
        <v>2.11</v>
      </c>
      <c r="F20" s="20">
        <v>134.94999999999999</v>
      </c>
      <c r="G20" s="21">
        <f t="shared" si="0"/>
        <v>165.72</v>
      </c>
      <c r="H20" s="59">
        <f t="shared" si="1"/>
        <v>349.67</v>
      </c>
    </row>
    <row r="21" spans="1:8" s="4" customFormat="1" ht="36.75" customHeight="1" x14ac:dyDescent="0.2">
      <c r="A21" s="58" t="s">
        <v>300</v>
      </c>
      <c r="B21" s="24" t="s">
        <v>256</v>
      </c>
      <c r="C21" s="25" t="s">
        <v>255</v>
      </c>
      <c r="D21" s="18" t="s">
        <v>34</v>
      </c>
      <c r="E21" s="26">
        <v>267.35000000000002</v>
      </c>
      <c r="F21" s="20">
        <v>12.53</v>
      </c>
      <c r="G21" s="21">
        <f t="shared" si="0"/>
        <v>15.39</v>
      </c>
      <c r="H21" s="59">
        <f t="shared" si="1"/>
        <v>4114.5200000000004</v>
      </c>
    </row>
    <row r="22" spans="1:8" s="12" customFormat="1" ht="15.75" x14ac:dyDescent="0.2">
      <c r="A22" s="56">
        <v>4</v>
      </c>
      <c r="B22" s="17"/>
      <c r="C22" s="15" t="s">
        <v>35</v>
      </c>
      <c r="D22" s="15"/>
      <c r="E22" s="16"/>
      <c r="F22" s="17"/>
      <c r="G22" s="17"/>
      <c r="H22" s="57">
        <f>SUM(H23:H29)</f>
        <v>22680.129999999997</v>
      </c>
    </row>
    <row r="23" spans="1:8" s="5" customFormat="1" ht="51" customHeight="1" x14ac:dyDescent="0.2">
      <c r="A23" s="58" t="s">
        <v>26</v>
      </c>
      <c r="B23" s="24" t="s">
        <v>53</v>
      </c>
      <c r="C23" s="25" t="s">
        <v>54</v>
      </c>
      <c r="D23" s="18" t="s">
        <v>34</v>
      </c>
      <c r="E23" s="26">
        <f>28+5</f>
        <v>33</v>
      </c>
      <c r="F23" s="20">
        <v>40.200000000000003</v>
      </c>
      <c r="G23" s="21">
        <f t="shared" ref="G23:G35" si="2">ROUND((F23*$F$3)+F23,2)</f>
        <v>49.37</v>
      </c>
      <c r="H23" s="59">
        <f t="shared" ref="H23:H35" si="3">ROUND(E23*G23,2)</f>
        <v>1629.21</v>
      </c>
    </row>
    <row r="24" spans="1:8" s="5" customFormat="1" ht="52.5" customHeight="1" x14ac:dyDescent="0.2">
      <c r="A24" s="58" t="s">
        <v>168</v>
      </c>
      <c r="B24" s="24" t="s">
        <v>56</v>
      </c>
      <c r="C24" s="25" t="s">
        <v>55</v>
      </c>
      <c r="D24" s="18" t="s">
        <v>34</v>
      </c>
      <c r="E24" s="26">
        <f>56+73.45+87+56+267.35</f>
        <v>539.79999999999995</v>
      </c>
      <c r="F24" s="20">
        <v>6.49</v>
      </c>
      <c r="G24" s="21">
        <f t="shared" si="2"/>
        <v>7.97</v>
      </c>
      <c r="H24" s="59">
        <f t="shared" si="3"/>
        <v>4302.21</v>
      </c>
    </row>
    <row r="25" spans="1:8" s="5" customFormat="1" ht="49.5" customHeight="1" x14ac:dyDescent="0.2">
      <c r="A25" s="58" t="s">
        <v>27</v>
      </c>
      <c r="B25" s="24" t="s">
        <v>57</v>
      </c>
      <c r="C25" s="25" t="s">
        <v>58</v>
      </c>
      <c r="D25" s="18" t="s">
        <v>34</v>
      </c>
      <c r="E25" s="26">
        <f>56+73.45+56+87+267.35</f>
        <v>539.79999999999995</v>
      </c>
      <c r="F25" s="20">
        <v>17.690000000000001</v>
      </c>
      <c r="G25" s="21">
        <f t="shared" si="2"/>
        <v>21.72</v>
      </c>
      <c r="H25" s="59">
        <f t="shared" si="3"/>
        <v>11724.46</v>
      </c>
    </row>
    <row r="26" spans="1:8" s="5" customFormat="1" ht="42.75" customHeight="1" x14ac:dyDescent="0.2">
      <c r="A26" s="58" t="s">
        <v>28</v>
      </c>
      <c r="B26" s="24" t="s">
        <v>23</v>
      </c>
      <c r="C26" s="25" t="s">
        <v>138</v>
      </c>
      <c r="D26" s="18" t="s">
        <v>34</v>
      </c>
      <c r="E26" s="26">
        <f>44.75+21</f>
        <v>65.75</v>
      </c>
      <c r="F26" s="20">
        <v>7.38</v>
      </c>
      <c r="G26" s="21">
        <f t="shared" si="2"/>
        <v>9.06</v>
      </c>
      <c r="H26" s="59">
        <f t="shared" si="3"/>
        <v>595.70000000000005</v>
      </c>
    </row>
    <row r="27" spans="1:8" s="5" customFormat="1" ht="55.5" customHeight="1" x14ac:dyDescent="0.2">
      <c r="A27" s="58" t="s">
        <v>29</v>
      </c>
      <c r="B27" s="24" t="s">
        <v>140</v>
      </c>
      <c r="C27" s="25" t="s">
        <v>139</v>
      </c>
      <c r="D27" s="18" t="s">
        <v>34</v>
      </c>
      <c r="E27" s="26">
        <f>44.75+21</f>
        <v>65.75</v>
      </c>
      <c r="F27" s="20">
        <v>52.95</v>
      </c>
      <c r="G27" s="21">
        <f t="shared" si="2"/>
        <v>65.02</v>
      </c>
      <c r="H27" s="59">
        <f t="shared" si="3"/>
        <v>4275.07</v>
      </c>
    </row>
    <row r="28" spans="1:8" s="5" customFormat="1" ht="55.5" customHeight="1" x14ac:dyDescent="0.2">
      <c r="A28" s="58" t="s">
        <v>316</v>
      </c>
      <c r="B28" s="24" t="s">
        <v>313</v>
      </c>
      <c r="C28" s="25" t="s">
        <v>312</v>
      </c>
      <c r="D28" s="18" t="s">
        <v>62</v>
      </c>
      <c r="E28" s="26">
        <f>7*2.5</f>
        <v>17.5</v>
      </c>
      <c r="F28" s="20">
        <v>2.79</v>
      </c>
      <c r="G28" s="21">
        <f t="shared" si="2"/>
        <v>3.43</v>
      </c>
      <c r="H28" s="59">
        <f t="shared" si="3"/>
        <v>60.03</v>
      </c>
    </row>
    <row r="29" spans="1:8" s="5" customFormat="1" ht="55.5" customHeight="1" x14ac:dyDescent="0.2">
      <c r="A29" s="58" t="s">
        <v>317</v>
      </c>
      <c r="B29" s="24" t="s">
        <v>315</v>
      </c>
      <c r="C29" s="25" t="s">
        <v>314</v>
      </c>
      <c r="D29" s="18" t="s">
        <v>62</v>
      </c>
      <c r="E29" s="26">
        <f>7*2.5</f>
        <v>17.5</v>
      </c>
      <c r="F29" s="20">
        <v>4.3499999999999996</v>
      </c>
      <c r="G29" s="21">
        <f t="shared" si="2"/>
        <v>5.34</v>
      </c>
      <c r="H29" s="59">
        <f t="shared" si="3"/>
        <v>93.45</v>
      </c>
    </row>
    <row r="30" spans="1:8" s="12" customFormat="1" ht="15.75" x14ac:dyDescent="0.2">
      <c r="A30" s="56">
        <v>5</v>
      </c>
      <c r="B30" s="67"/>
      <c r="C30" s="65" t="s">
        <v>170</v>
      </c>
      <c r="D30" s="65"/>
      <c r="E30" s="66"/>
      <c r="F30" s="67"/>
      <c r="G30" s="67"/>
      <c r="H30" s="57">
        <f>SUM(H31:H35)</f>
        <v>14464.919999999998</v>
      </c>
    </row>
    <row r="31" spans="1:8" s="5" customFormat="1" ht="55.5" customHeight="1" x14ac:dyDescent="0.2">
      <c r="A31" s="58" t="s">
        <v>38</v>
      </c>
      <c r="B31" s="24" t="s">
        <v>175</v>
      </c>
      <c r="C31" s="25" t="s">
        <v>171</v>
      </c>
      <c r="D31" s="18" t="s">
        <v>172</v>
      </c>
      <c r="E31" s="26">
        <f>6+2.11</f>
        <v>8.11</v>
      </c>
      <c r="F31" s="20">
        <v>381.51</v>
      </c>
      <c r="G31" s="21">
        <f t="shared" si="2"/>
        <v>468.49</v>
      </c>
      <c r="H31" s="59">
        <f t="shared" si="3"/>
        <v>3799.45</v>
      </c>
    </row>
    <row r="32" spans="1:8" s="5" customFormat="1" ht="55.5" customHeight="1" x14ac:dyDescent="0.2">
      <c r="A32" s="58" t="s">
        <v>39</v>
      </c>
      <c r="B32" s="24" t="s">
        <v>174</v>
      </c>
      <c r="C32" s="25" t="s">
        <v>173</v>
      </c>
      <c r="D32" s="18" t="s">
        <v>34</v>
      </c>
      <c r="E32" s="26">
        <v>60</v>
      </c>
      <c r="F32" s="20">
        <v>14.5</v>
      </c>
      <c r="G32" s="21">
        <f t="shared" si="2"/>
        <v>17.809999999999999</v>
      </c>
      <c r="H32" s="59">
        <f t="shared" si="3"/>
        <v>1068.5999999999999</v>
      </c>
    </row>
    <row r="33" spans="1:8" s="5" customFormat="1" ht="55.5" customHeight="1" x14ac:dyDescent="0.2">
      <c r="A33" s="58" t="s">
        <v>260</v>
      </c>
      <c r="B33" s="24" t="s">
        <v>302</v>
      </c>
      <c r="C33" s="25" t="s">
        <v>301</v>
      </c>
      <c r="D33" s="18" t="s">
        <v>34</v>
      </c>
      <c r="E33" s="26">
        <v>21.11</v>
      </c>
      <c r="F33" s="20">
        <v>27.11</v>
      </c>
      <c r="G33" s="21">
        <f t="shared" si="2"/>
        <v>33.29</v>
      </c>
      <c r="H33" s="59">
        <f t="shared" si="3"/>
        <v>702.75</v>
      </c>
    </row>
    <row r="34" spans="1:8" s="5" customFormat="1" ht="82.5" customHeight="1" x14ac:dyDescent="0.2">
      <c r="A34" s="58" t="s">
        <v>266</v>
      </c>
      <c r="B34" s="24" t="s">
        <v>261</v>
      </c>
      <c r="C34" s="25" t="s">
        <v>259</v>
      </c>
      <c r="D34" s="18" t="s">
        <v>34</v>
      </c>
      <c r="E34" s="26">
        <v>21.11</v>
      </c>
      <c r="F34" s="20">
        <v>73.03</v>
      </c>
      <c r="G34" s="21">
        <f t="shared" si="2"/>
        <v>89.68</v>
      </c>
      <c r="H34" s="59">
        <f t="shared" si="3"/>
        <v>1893.14</v>
      </c>
    </row>
    <row r="35" spans="1:8" s="5" customFormat="1" ht="82.5" customHeight="1" x14ac:dyDescent="0.2">
      <c r="A35" s="58" t="s">
        <v>303</v>
      </c>
      <c r="B35" s="24" t="s">
        <v>265</v>
      </c>
      <c r="C35" s="25" t="s">
        <v>264</v>
      </c>
      <c r="D35" s="18" t="s">
        <v>34</v>
      </c>
      <c r="E35" s="26">
        <f>237.79+10.12</f>
        <v>247.91</v>
      </c>
      <c r="F35" s="20">
        <v>23</v>
      </c>
      <c r="G35" s="21">
        <f t="shared" si="2"/>
        <v>28.24</v>
      </c>
      <c r="H35" s="59">
        <f t="shared" si="3"/>
        <v>7000.98</v>
      </c>
    </row>
    <row r="36" spans="1:8" s="12" customFormat="1" ht="15.75" x14ac:dyDescent="0.2">
      <c r="A36" s="56">
        <v>6</v>
      </c>
      <c r="B36" s="17"/>
      <c r="C36" s="15" t="s">
        <v>36</v>
      </c>
      <c r="D36" s="15"/>
      <c r="E36" s="16"/>
      <c r="F36" s="17"/>
      <c r="G36" s="17"/>
      <c r="H36" s="57">
        <f>SUM(H37:H47)</f>
        <v>44535.420000000006</v>
      </c>
    </row>
    <row r="37" spans="1:8" s="5" customFormat="1" ht="42.75" customHeight="1" x14ac:dyDescent="0.2">
      <c r="A37" s="58" t="s">
        <v>46</v>
      </c>
      <c r="B37" s="24" t="s">
        <v>232</v>
      </c>
      <c r="C37" s="25" t="s">
        <v>37</v>
      </c>
      <c r="D37" s="18" t="s">
        <v>34</v>
      </c>
      <c r="E37" s="26">
        <f>734.52+87+56+364.3-181.41+9</f>
        <v>1069.4099999999999</v>
      </c>
      <c r="F37" s="20">
        <v>2.65</v>
      </c>
      <c r="G37" s="21">
        <f t="shared" ref="G37:G47" si="4">ROUND((F37*$F$3)+F37,2)</f>
        <v>3.25</v>
      </c>
      <c r="H37" s="59">
        <f t="shared" ref="H37:H47" si="5">ROUND(E37*G37,2)</f>
        <v>3475.58</v>
      </c>
    </row>
    <row r="38" spans="1:8" s="5" customFormat="1" ht="51" customHeight="1" x14ac:dyDescent="0.2">
      <c r="A38" s="58" t="s">
        <v>47</v>
      </c>
      <c r="B38" s="24" t="s">
        <v>233</v>
      </c>
      <c r="C38" s="25" t="s">
        <v>272</v>
      </c>
      <c r="D38" s="18" t="s">
        <v>34</v>
      </c>
      <c r="E38" s="26">
        <f>ROUND((((2.5*2)+(2.5*1.5))*2)+(528.7)+(0.3*E40),2)</f>
        <v>589.1</v>
      </c>
      <c r="F38" s="20">
        <v>11.1</v>
      </c>
      <c r="G38" s="21">
        <f t="shared" si="4"/>
        <v>13.63</v>
      </c>
      <c r="H38" s="59">
        <f t="shared" si="5"/>
        <v>8029.43</v>
      </c>
    </row>
    <row r="39" spans="1:8" s="5" customFormat="1" ht="42.75" customHeight="1" x14ac:dyDescent="0.2">
      <c r="A39" s="58" t="s">
        <v>48</v>
      </c>
      <c r="B39" s="24" t="s">
        <v>59</v>
      </c>
      <c r="C39" s="25" t="s">
        <v>273</v>
      </c>
      <c r="D39" s="18" t="s">
        <v>34</v>
      </c>
      <c r="E39" s="26">
        <f>734.52+364.3-181.41+9-135.45-142.15</f>
        <v>648.81000000000006</v>
      </c>
      <c r="F39" s="20">
        <v>9.9499999999999993</v>
      </c>
      <c r="G39" s="21">
        <f t="shared" si="4"/>
        <v>12.22</v>
      </c>
      <c r="H39" s="59">
        <f t="shared" si="5"/>
        <v>7928.46</v>
      </c>
    </row>
    <row r="40" spans="1:8" s="5" customFormat="1" ht="42.75" customHeight="1" x14ac:dyDescent="0.2">
      <c r="A40" s="58" t="s">
        <v>49</v>
      </c>
      <c r="B40" s="24" t="s">
        <v>60</v>
      </c>
      <c r="C40" s="25" t="s">
        <v>274</v>
      </c>
      <c r="D40" s="18" t="s">
        <v>34</v>
      </c>
      <c r="E40" s="26">
        <f>87+56</f>
        <v>143</v>
      </c>
      <c r="F40" s="20">
        <v>11.8</v>
      </c>
      <c r="G40" s="21">
        <f t="shared" si="4"/>
        <v>14.49</v>
      </c>
      <c r="H40" s="59">
        <f t="shared" si="5"/>
        <v>2072.0700000000002</v>
      </c>
    </row>
    <row r="41" spans="1:8" s="5" customFormat="1" ht="67.5" customHeight="1" x14ac:dyDescent="0.2">
      <c r="A41" s="58" t="s">
        <v>50</v>
      </c>
      <c r="B41" s="24" t="s">
        <v>167</v>
      </c>
      <c r="C41" s="25" t="s">
        <v>275</v>
      </c>
      <c r="D41" s="18" t="s">
        <v>34</v>
      </c>
      <c r="E41" s="26">
        <f>12+135.5+198.15</f>
        <v>345.65</v>
      </c>
      <c r="F41" s="20">
        <v>16.53</v>
      </c>
      <c r="G41" s="21">
        <f>ROUND((F41*$F$3)+F41,2)</f>
        <v>20.3</v>
      </c>
      <c r="H41" s="59">
        <f>ROUND(E41*G41,2)</f>
        <v>7016.7</v>
      </c>
    </row>
    <row r="42" spans="1:8" s="5" customFormat="1" ht="57.75" customHeight="1" x14ac:dyDescent="0.2">
      <c r="A42" s="58" t="s">
        <v>51</v>
      </c>
      <c r="B42" s="24" t="s">
        <v>165</v>
      </c>
      <c r="C42" s="25" t="s">
        <v>164</v>
      </c>
      <c r="D42" s="18" t="s">
        <v>34</v>
      </c>
      <c r="E42" s="26">
        <f>181.41+113.23+37.8</f>
        <v>332.44</v>
      </c>
      <c r="F42" s="20">
        <v>2.97</v>
      </c>
      <c r="G42" s="21">
        <f t="shared" si="4"/>
        <v>3.65</v>
      </c>
      <c r="H42" s="59">
        <f t="shared" si="5"/>
        <v>1213.4100000000001</v>
      </c>
    </row>
    <row r="43" spans="1:8" s="5" customFormat="1" ht="63.75" customHeight="1" x14ac:dyDescent="0.2">
      <c r="A43" s="58" t="s">
        <v>176</v>
      </c>
      <c r="B43" s="24" t="s">
        <v>166</v>
      </c>
      <c r="C43" s="25" t="s">
        <v>225</v>
      </c>
      <c r="D43" s="18" t="s">
        <v>34</v>
      </c>
      <c r="E43" s="26">
        <f>181.41+113.23+37.8</f>
        <v>332.44</v>
      </c>
      <c r="F43" s="20">
        <v>29.52</v>
      </c>
      <c r="G43" s="21">
        <f t="shared" si="4"/>
        <v>36.25</v>
      </c>
      <c r="H43" s="59">
        <f t="shared" si="5"/>
        <v>12050.95</v>
      </c>
    </row>
    <row r="44" spans="1:8" s="5" customFormat="1" ht="63" customHeight="1" x14ac:dyDescent="0.2">
      <c r="A44" s="58" t="s">
        <v>177</v>
      </c>
      <c r="B44" s="24" t="s">
        <v>145</v>
      </c>
      <c r="C44" s="25" t="s">
        <v>226</v>
      </c>
      <c r="D44" s="18" t="s">
        <v>34</v>
      </c>
      <c r="E44" s="26">
        <v>34.020000000000003</v>
      </c>
      <c r="F44" s="20">
        <v>24.46</v>
      </c>
      <c r="G44" s="21">
        <f t="shared" si="4"/>
        <v>30.04</v>
      </c>
      <c r="H44" s="59">
        <f t="shared" si="5"/>
        <v>1021.96</v>
      </c>
    </row>
    <row r="45" spans="1:8" s="5" customFormat="1" ht="60.75" customHeight="1" x14ac:dyDescent="0.2">
      <c r="A45" s="58" t="s">
        <v>178</v>
      </c>
      <c r="B45" s="24" t="s">
        <v>234</v>
      </c>
      <c r="C45" s="25" t="s">
        <v>52</v>
      </c>
      <c r="D45" s="18" t="s">
        <v>34</v>
      </c>
      <c r="E45" s="26">
        <v>34.020000000000003</v>
      </c>
      <c r="F45" s="20">
        <v>18.82</v>
      </c>
      <c r="G45" s="21">
        <f t="shared" si="4"/>
        <v>23.11</v>
      </c>
      <c r="H45" s="59">
        <f t="shared" si="5"/>
        <v>786.2</v>
      </c>
    </row>
    <row r="46" spans="1:8" s="5" customFormat="1" ht="52.5" customHeight="1" x14ac:dyDescent="0.2">
      <c r="A46" s="58" t="s">
        <v>179</v>
      </c>
      <c r="B46" s="24" t="s">
        <v>61</v>
      </c>
      <c r="C46" s="25" t="s">
        <v>324</v>
      </c>
      <c r="D46" s="18" t="s">
        <v>34</v>
      </c>
      <c r="E46" s="26">
        <f>3.5+6</f>
        <v>9.5</v>
      </c>
      <c r="F46" s="20">
        <v>18.73</v>
      </c>
      <c r="G46" s="21">
        <f t="shared" si="4"/>
        <v>23</v>
      </c>
      <c r="H46" s="59">
        <f t="shared" si="5"/>
        <v>218.5</v>
      </c>
    </row>
    <row r="47" spans="1:8" s="5" customFormat="1" ht="70.5" customHeight="1" x14ac:dyDescent="0.2">
      <c r="A47" s="58" t="s">
        <v>229</v>
      </c>
      <c r="B47" s="24" t="s">
        <v>230</v>
      </c>
      <c r="C47" s="25" t="s">
        <v>267</v>
      </c>
      <c r="D47" s="18" t="s">
        <v>34</v>
      </c>
      <c r="E47" s="26">
        <v>153</v>
      </c>
      <c r="F47" s="20">
        <v>3.84</v>
      </c>
      <c r="G47" s="21">
        <f t="shared" si="4"/>
        <v>4.72</v>
      </c>
      <c r="H47" s="59">
        <f t="shared" si="5"/>
        <v>722.16</v>
      </c>
    </row>
    <row r="48" spans="1:8" s="12" customFormat="1" ht="15.75" x14ac:dyDescent="0.2">
      <c r="A48" s="56">
        <v>7</v>
      </c>
      <c r="B48" s="17"/>
      <c r="C48" s="15" t="s">
        <v>41</v>
      </c>
      <c r="D48" s="15"/>
      <c r="E48" s="16"/>
      <c r="F48" s="17"/>
      <c r="G48" s="17"/>
      <c r="H48" s="57">
        <f>SUM(H49:H54)</f>
        <v>24691.59</v>
      </c>
    </row>
    <row r="49" spans="1:256" s="5" customFormat="1" ht="42.75" customHeight="1" x14ac:dyDescent="0.2">
      <c r="A49" s="58" t="s">
        <v>45</v>
      </c>
      <c r="B49" s="24" t="s">
        <v>144</v>
      </c>
      <c r="C49" s="25" t="s">
        <v>143</v>
      </c>
      <c r="D49" s="18" t="s">
        <v>34</v>
      </c>
      <c r="E49" s="26">
        <v>37.71</v>
      </c>
      <c r="F49" s="20">
        <v>10.74</v>
      </c>
      <c r="G49" s="21">
        <f>ROUND((F49*$F$3)+F49,2)</f>
        <v>13.19</v>
      </c>
      <c r="H49" s="59">
        <f>ROUND(E49*G49,2)</f>
        <v>497.39</v>
      </c>
    </row>
    <row r="50" spans="1:256" s="5" customFormat="1" ht="86.25" customHeight="1" x14ac:dyDescent="0.2">
      <c r="A50" s="58" t="s">
        <v>276</v>
      </c>
      <c r="B50" s="24" t="s">
        <v>222</v>
      </c>
      <c r="C50" s="25" t="s">
        <v>268</v>
      </c>
      <c r="D50" s="18" t="s">
        <v>34</v>
      </c>
      <c r="E50" s="26">
        <f>1.44+2.25</f>
        <v>3.69</v>
      </c>
      <c r="F50" s="20">
        <v>416.21</v>
      </c>
      <c r="G50" s="21">
        <f t="shared" ref="G50:G54" si="6">ROUND((F50*$F$3)+F50,2)</f>
        <v>511.11</v>
      </c>
      <c r="H50" s="59">
        <f t="shared" ref="H50:H54" si="7">ROUND(E50*G50,2)</f>
        <v>1886</v>
      </c>
    </row>
    <row r="51" spans="1:256" s="5" customFormat="1" ht="124.5" customHeight="1" x14ac:dyDescent="0.2">
      <c r="A51" s="58" t="s">
        <v>115</v>
      </c>
      <c r="B51" s="24" t="s">
        <v>221</v>
      </c>
      <c r="C51" s="25" t="s">
        <v>269</v>
      </c>
      <c r="D51" s="18" t="s">
        <v>34</v>
      </c>
      <c r="E51" s="26">
        <v>4</v>
      </c>
      <c r="F51" s="20">
        <v>419.25</v>
      </c>
      <c r="G51" s="21">
        <f t="shared" si="6"/>
        <v>514.84</v>
      </c>
      <c r="H51" s="59">
        <f t="shared" si="7"/>
        <v>2059.36</v>
      </c>
    </row>
    <row r="52" spans="1:256" s="5" customFormat="1" ht="61.5" customHeight="1" x14ac:dyDescent="0.2">
      <c r="A52" s="58" t="s">
        <v>116</v>
      </c>
      <c r="B52" s="24" t="s">
        <v>239</v>
      </c>
      <c r="C52" s="25" t="s">
        <v>238</v>
      </c>
      <c r="D52" s="18" t="s">
        <v>2</v>
      </c>
      <c r="E52" s="26">
        <v>6</v>
      </c>
      <c r="F52" s="20">
        <v>576.74</v>
      </c>
      <c r="G52" s="21">
        <f t="shared" si="6"/>
        <v>708.24</v>
      </c>
      <c r="H52" s="59">
        <f t="shared" si="7"/>
        <v>4249.4399999999996</v>
      </c>
    </row>
    <row r="53" spans="1:256" s="5" customFormat="1" ht="90.75" customHeight="1" x14ac:dyDescent="0.2">
      <c r="A53" s="58" t="s">
        <v>240</v>
      </c>
      <c r="B53" s="24" t="s">
        <v>147</v>
      </c>
      <c r="C53" s="25" t="s">
        <v>146</v>
      </c>
      <c r="D53" s="18" t="s">
        <v>34</v>
      </c>
      <c r="E53" s="26">
        <v>15</v>
      </c>
      <c r="F53" s="20">
        <v>445.67</v>
      </c>
      <c r="G53" s="21">
        <f t="shared" si="6"/>
        <v>547.28</v>
      </c>
      <c r="H53" s="59">
        <f t="shared" si="7"/>
        <v>8209.2000000000007</v>
      </c>
    </row>
    <row r="54" spans="1:256" s="5" customFormat="1" ht="90.75" customHeight="1" x14ac:dyDescent="0.2">
      <c r="A54" s="58" t="s">
        <v>134</v>
      </c>
      <c r="B54" s="24" t="s">
        <v>263</v>
      </c>
      <c r="C54" s="25" t="s">
        <v>262</v>
      </c>
      <c r="D54" s="18" t="s">
        <v>34</v>
      </c>
      <c r="E54" s="26">
        <v>12.6</v>
      </c>
      <c r="F54" s="20">
        <v>503.48</v>
      </c>
      <c r="G54" s="21">
        <f t="shared" si="6"/>
        <v>618.27</v>
      </c>
      <c r="H54" s="59">
        <f t="shared" si="7"/>
        <v>7790.2</v>
      </c>
    </row>
    <row r="55" spans="1:256" s="12" customFormat="1" ht="15.75" x14ac:dyDescent="0.2">
      <c r="A55" s="56">
        <v>8</v>
      </c>
      <c r="B55" s="17"/>
      <c r="C55" s="15" t="s">
        <v>42</v>
      </c>
      <c r="D55" s="15"/>
      <c r="E55" s="16"/>
      <c r="F55" s="17"/>
      <c r="G55" s="17"/>
      <c r="H55" s="57">
        <f>SUM(H56:H61)</f>
        <v>82962.420000000013</v>
      </c>
    </row>
    <row r="56" spans="1:256" s="5" customFormat="1" ht="52.5" customHeight="1" x14ac:dyDescent="0.2">
      <c r="A56" s="58" t="s">
        <v>125</v>
      </c>
      <c r="B56" s="24" t="s">
        <v>319</v>
      </c>
      <c r="C56" s="25" t="s">
        <v>318</v>
      </c>
      <c r="D56" s="18" t="s">
        <v>34</v>
      </c>
      <c r="E56" s="26">
        <v>344.5</v>
      </c>
      <c r="F56" s="20">
        <v>50.7</v>
      </c>
      <c r="G56" s="21">
        <f t="shared" ref="G56:G61" si="8">ROUND((F56*$F$3)+F56,2)</f>
        <v>62.26</v>
      </c>
      <c r="H56" s="59">
        <f t="shared" ref="H56:H61" si="9">ROUND(E56*G56,2)</f>
        <v>21448.57</v>
      </c>
    </row>
    <row r="57" spans="1:256" s="5" customFormat="1" ht="99" customHeight="1" x14ac:dyDescent="0.2">
      <c r="A57" s="58" t="s">
        <v>126</v>
      </c>
      <c r="B57" s="24" t="s">
        <v>237</v>
      </c>
      <c r="C57" s="25" t="s">
        <v>236</v>
      </c>
      <c r="D57" s="18" t="s">
        <v>17</v>
      </c>
      <c r="E57" s="26">
        <v>344.5</v>
      </c>
      <c r="F57" s="20">
        <v>118.86</v>
      </c>
      <c r="G57" s="21">
        <f t="shared" si="8"/>
        <v>145.96</v>
      </c>
      <c r="H57" s="59">
        <f t="shared" si="9"/>
        <v>50283.22</v>
      </c>
    </row>
    <row r="58" spans="1:256" s="5" customFormat="1" ht="41.25" customHeight="1" x14ac:dyDescent="0.2">
      <c r="A58" s="58" t="s">
        <v>127</v>
      </c>
      <c r="B58" s="24" t="s">
        <v>63</v>
      </c>
      <c r="C58" s="25" t="s">
        <v>64</v>
      </c>
      <c r="D58" s="18" t="s">
        <v>4</v>
      </c>
      <c r="E58" s="26">
        <v>32.25</v>
      </c>
      <c r="F58" s="20">
        <v>53.79</v>
      </c>
      <c r="G58" s="21">
        <f t="shared" si="8"/>
        <v>66.05</v>
      </c>
      <c r="H58" s="59">
        <f t="shared" si="9"/>
        <v>2130.11</v>
      </c>
    </row>
    <row r="59" spans="1:256" s="5" customFormat="1" ht="41.25" customHeight="1" x14ac:dyDescent="0.2">
      <c r="A59" s="58" t="s">
        <v>128</v>
      </c>
      <c r="B59" s="24" t="s">
        <v>235</v>
      </c>
      <c r="C59" s="25" t="s">
        <v>33</v>
      </c>
      <c r="D59" s="18" t="s">
        <v>4</v>
      </c>
      <c r="E59" s="26">
        <f>58+28</f>
        <v>86</v>
      </c>
      <c r="F59" s="20">
        <v>56.23</v>
      </c>
      <c r="G59" s="21">
        <f t="shared" si="8"/>
        <v>69.05</v>
      </c>
      <c r="H59" s="59">
        <f t="shared" si="9"/>
        <v>5938.3</v>
      </c>
    </row>
    <row r="60" spans="1:256" s="5" customFormat="1" ht="41.25" customHeight="1" x14ac:dyDescent="0.2">
      <c r="A60" s="58" t="s">
        <v>180</v>
      </c>
      <c r="B60" s="24" t="s">
        <v>65</v>
      </c>
      <c r="C60" s="25" t="s">
        <v>18</v>
      </c>
      <c r="D60" s="18" t="s">
        <v>4</v>
      </c>
      <c r="E60" s="26">
        <f>58+28</f>
        <v>86</v>
      </c>
      <c r="F60" s="20">
        <v>21.03</v>
      </c>
      <c r="G60" s="21">
        <f t="shared" si="8"/>
        <v>25.82</v>
      </c>
      <c r="H60" s="59">
        <f t="shared" si="9"/>
        <v>2220.52</v>
      </c>
    </row>
    <row r="61" spans="1:256" s="5" customFormat="1" ht="49.5" customHeight="1" x14ac:dyDescent="0.2">
      <c r="A61" s="58" t="s">
        <v>181</v>
      </c>
      <c r="B61" s="37" t="s">
        <v>67</v>
      </c>
      <c r="C61" s="38" t="s">
        <v>66</v>
      </c>
      <c r="D61" s="36" t="s">
        <v>4</v>
      </c>
      <c r="E61" s="39">
        <v>30</v>
      </c>
      <c r="F61" s="40">
        <v>25.56</v>
      </c>
      <c r="G61" s="41">
        <f t="shared" si="8"/>
        <v>31.39</v>
      </c>
      <c r="H61" s="60">
        <f t="shared" si="9"/>
        <v>941.7</v>
      </c>
    </row>
    <row r="62" spans="1:256" s="5" customFormat="1" ht="41.25" customHeight="1" x14ac:dyDescent="0.2">
      <c r="A62" s="56">
        <v>9</v>
      </c>
      <c r="B62" s="17"/>
      <c r="C62" s="15" t="s">
        <v>123</v>
      </c>
      <c r="D62" s="15"/>
      <c r="E62" s="16"/>
      <c r="F62" s="17"/>
      <c r="G62" s="17"/>
      <c r="H62" s="57">
        <f>SUM(H63:H85)</f>
        <v>21800.37</v>
      </c>
      <c r="I62" s="48"/>
      <c r="J62" s="52"/>
      <c r="K62" s="48"/>
      <c r="L62" s="48"/>
      <c r="M62" s="50"/>
      <c r="N62" s="49"/>
      <c r="O62" s="49"/>
      <c r="P62" s="51"/>
      <c r="Q62" s="48"/>
      <c r="R62" s="52"/>
      <c r="S62" s="48"/>
      <c r="T62" s="48"/>
      <c r="U62" s="50"/>
      <c r="V62" s="49"/>
      <c r="W62" s="49"/>
      <c r="X62" s="51"/>
      <c r="Y62" s="48"/>
      <c r="Z62" s="52"/>
      <c r="AA62" s="48"/>
      <c r="AB62" s="48"/>
      <c r="AC62" s="50"/>
      <c r="AD62" s="49"/>
      <c r="AE62" s="49"/>
      <c r="AF62" s="51"/>
      <c r="AG62" s="48"/>
      <c r="AH62" s="52"/>
      <c r="AI62" s="48"/>
      <c r="AJ62" s="48"/>
      <c r="AK62" s="50"/>
      <c r="AL62" s="49"/>
      <c r="AM62" s="49"/>
      <c r="AN62" s="51"/>
      <c r="AO62" s="48"/>
      <c r="AP62" s="52"/>
      <c r="AQ62" s="48"/>
      <c r="AR62" s="48"/>
      <c r="AS62" s="50"/>
      <c r="AT62" s="49"/>
      <c r="AU62" s="49"/>
      <c r="AV62" s="51"/>
      <c r="AW62" s="48"/>
      <c r="AX62" s="52"/>
      <c r="AY62" s="48"/>
      <c r="AZ62" s="48"/>
      <c r="BA62" s="50"/>
      <c r="BB62" s="49"/>
      <c r="BC62" s="49"/>
      <c r="BD62" s="51"/>
      <c r="BE62" s="48"/>
      <c r="BF62" s="52"/>
      <c r="BG62" s="48"/>
      <c r="BH62" s="48"/>
      <c r="BI62" s="50"/>
      <c r="BJ62" s="49"/>
      <c r="BK62" s="49"/>
      <c r="BL62" s="51"/>
      <c r="BM62" s="48"/>
      <c r="BN62" s="52"/>
      <c r="BO62" s="48"/>
      <c r="BP62" s="48"/>
      <c r="BQ62" s="50"/>
      <c r="BR62" s="49"/>
      <c r="BS62" s="49"/>
      <c r="BT62" s="51"/>
      <c r="BU62" s="48"/>
      <c r="BV62" s="52"/>
      <c r="BW62" s="48"/>
      <c r="BX62" s="48"/>
      <c r="BY62" s="50"/>
      <c r="BZ62" s="49"/>
      <c r="CA62" s="49"/>
      <c r="CB62" s="51"/>
      <c r="CC62" s="48"/>
      <c r="CD62" s="52"/>
      <c r="CE62" s="48"/>
      <c r="CF62" s="48"/>
      <c r="CG62" s="50"/>
      <c r="CH62" s="49"/>
      <c r="CI62" s="49"/>
      <c r="CJ62" s="51"/>
      <c r="CK62" s="48"/>
      <c r="CL62" s="52"/>
      <c r="CM62" s="48"/>
      <c r="CN62" s="48"/>
      <c r="CO62" s="50"/>
      <c r="CP62" s="49"/>
      <c r="CQ62" s="49"/>
      <c r="CR62" s="51"/>
      <c r="CS62" s="48"/>
      <c r="CT62" s="52"/>
      <c r="CU62" s="48"/>
      <c r="CV62" s="48"/>
      <c r="CW62" s="50"/>
      <c r="CX62" s="49"/>
      <c r="CY62" s="49"/>
      <c r="CZ62" s="51"/>
      <c r="DA62" s="48"/>
      <c r="DB62" s="52"/>
      <c r="DC62" s="48"/>
      <c r="DD62" s="48"/>
      <c r="DE62" s="50"/>
      <c r="DF62" s="49"/>
      <c r="DG62" s="49"/>
      <c r="DH62" s="51"/>
      <c r="DI62" s="48"/>
      <c r="DJ62" s="52"/>
      <c r="DK62" s="48"/>
      <c r="DL62" s="48"/>
      <c r="DM62" s="50"/>
      <c r="DN62" s="49"/>
      <c r="DO62" s="49"/>
      <c r="DP62" s="51"/>
      <c r="DQ62" s="48"/>
      <c r="DR62" s="52"/>
      <c r="DS62" s="48"/>
      <c r="DT62" s="48"/>
      <c r="DU62" s="50"/>
      <c r="DV62" s="49"/>
      <c r="DW62" s="49"/>
      <c r="DX62" s="51"/>
      <c r="DY62" s="48"/>
      <c r="DZ62" s="52"/>
      <c r="EA62" s="48"/>
      <c r="EB62" s="48"/>
      <c r="EC62" s="50"/>
      <c r="ED62" s="49"/>
      <c r="EE62" s="49"/>
      <c r="EF62" s="51"/>
      <c r="EG62" s="48"/>
      <c r="EH62" s="52"/>
      <c r="EI62" s="48"/>
      <c r="EJ62" s="48"/>
      <c r="EK62" s="50"/>
      <c r="EL62" s="49"/>
      <c r="EM62" s="49"/>
      <c r="EN62" s="51"/>
      <c r="EO62" s="48"/>
      <c r="EP62" s="52"/>
      <c r="EQ62" s="48"/>
      <c r="ER62" s="48"/>
      <c r="ES62" s="50"/>
      <c r="ET62" s="49"/>
      <c r="EU62" s="49"/>
      <c r="EV62" s="51"/>
      <c r="EW62" s="48"/>
      <c r="EX62" s="52"/>
      <c r="EY62" s="48"/>
      <c r="EZ62" s="48"/>
      <c r="FA62" s="50"/>
      <c r="FB62" s="49"/>
      <c r="FC62" s="49"/>
      <c r="FD62" s="51"/>
      <c r="FE62" s="48"/>
      <c r="FF62" s="52"/>
      <c r="FG62" s="48"/>
      <c r="FH62" s="48"/>
      <c r="FI62" s="50"/>
      <c r="FJ62" s="49"/>
      <c r="FK62" s="49"/>
      <c r="FL62" s="51"/>
      <c r="FM62" s="48"/>
      <c r="FN62" s="52"/>
      <c r="FO62" s="48"/>
      <c r="FP62" s="48"/>
      <c r="FQ62" s="50"/>
      <c r="FR62" s="49"/>
      <c r="FS62" s="49"/>
      <c r="FT62" s="51"/>
      <c r="FU62" s="48"/>
      <c r="FV62" s="52"/>
      <c r="FW62" s="48"/>
      <c r="FX62" s="48"/>
      <c r="FY62" s="50"/>
      <c r="FZ62" s="49"/>
      <c r="GA62" s="49"/>
      <c r="GB62" s="51"/>
      <c r="GC62" s="48"/>
      <c r="GD62" s="52"/>
      <c r="GE62" s="48"/>
      <c r="GF62" s="48"/>
      <c r="GG62" s="50"/>
      <c r="GH62" s="49"/>
      <c r="GI62" s="49"/>
      <c r="GJ62" s="51"/>
      <c r="GK62" s="48"/>
      <c r="GL62" s="52"/>
      <c r="GM62" s="48"/>
      <c r="GN62" s="48"/>
      <c r="GO62" s="50"/>
      <c r="GP62" s="49"/>
      <c r="GQ62" s="49"/>
      <c r="GR62" s="51"/>
      <c r="GS62" s="48"/>
      <c r="GT62" s="52"/>
      <c r="GU62" s="48"/>
      <c r="GV62" s="48"/>
      <c r="GW62" s="50"/>
      <c r="GX62" s="49"/>
      <c r="GY62" s="49"/>
      <c r="GZ62" s="51"/>
      <c r="HA62" s="48"/>
      <c r="HB62" s="52"/>
      <c r="HC62" s="48"/>
      <c r="HD62" s="48"/>
      <c r="HE62" s="50"/>
      <c r="HF62" s="49"/>
      <c r="HG62" s="49"/>
      <c r="HH62" s="51"/>
      <c r="HI62" s="48"/>
      <c r="HJ62" s="52"/>
      <c r="HK62" s="48"/>
      <c r="HL62" s="48"/>
      <c r="HM62" s="50"/>
      <c r="HN62" s="49"/>
      <c r="HO62" s="49"/>
      <c r="HP62" s="51"/>
      <c r="HQ62" s="48"/>
      <c r="HR62" s="52"/>
      <c r="HS62" s="48"/>
      <c r="HT62" s="48"/>
      <c r="HU62" s="50"/>
      <c r="HV62" s="49"/>
      <c r="HW62" s="49"/>
      <c r="HX62" s="51"/>
      <c r="HY62" s="48"/>
      <c r="HZ62" s="52"/>
      <c r="IA62" s="48"/>
      <c r="IB62" s="48"/>
      <c r="IC62" s="50"/>
      <c r="ID62" s="49"/>
      <c r="IE62" s="49"/>
      <c r="IF62" s="51"/>
      <c r="IG62" s="48"/>
      <c r="IH62" s="52"/>
      <c r="II62" s="48"/>
      <c r="IJ62" s="48"/>
      <c r="IK62" s="50"/>
      <c r="IL62" s="49"/>
      <c r="IM62" s="49"/>
      <c r="IN62" s="51"/>
      <c r="IO62" s="48"/>
      <c r="IP62" s="52"/>
      <c r="IQ62" s="48"/>
      <c r="IR62" s="48"/>
      <c r="IS62" s="50"/>
      <c r="IT62" s="49"/>
      <c r="IU62" s="49"/>
      <c r="IV62" s="51"/>
    </row>
    <row r="63" spans="1:256" s="5" customFormat="1" ht="75" x14ac:dyDescent="0.2">
      <c r="A63" s="61" t="s">
        <v>129</v>
      </c>
      <c r="B63" s="43" t="s">
        <v>154</v>
      </c>
      <c r="C63" s="44" t="s">
        <v>151</v>
      </c>
      <c r="D63" s="42" t="s">
        <v>2</v>
      </c>
      <c r="E63" s="45">
        <v>6</v>
      </c>
      <c r="F63" s="46">
        <v>442.48</v>
      </c>
      <c r="G63" s="47">
        <f t="shared" ref="G63:G85" si="10">ROUND((F63*$F$3)+F63,2)</f>
        <v>543.37</v>
      </c>
      <c r="H63" s="62">
        <f t="shared" ref="H63:H85" si="11">ROUND(E63*G63,2)</f>
        <v>3260.22</v>
      </c>
    </row>
    <row r="64" spans="1:256" s="5" customFormat="1" ht="15" x14ac:dyDescent="0.2">
      <c r="A64" s="61" t="s">
        <v>182</v>
      </c>
      <c r="B64" s="43" t="s">
        <v>152</v>
      </c>
      <c r="C64" s="25" t="s">
        <v>150</v>
      </c>
      <c r="D64" s="18" t="s">
        <v>2</v>
      </c>
      <c r="E64" s="45">
        <v>6</v>
      </c>
      <c r="F64" s="46">
        <v>25.86</v>
      </c>
      <c r="G64" s="47">
        <f t="shared" si="10"/>
        <v>31.76</v>
      </c>
      <c r="H64" s="62">
        <f t="shared" si="11"/>
        <v>190.56</v>
      </c>
    </row>
    <row r="65" spans="1:8" s="5" customFormat="1" ht="150" x14ac:dyDescent="0.2">
      <c r="A65" s="61" t="s">
        <v>183</v>
      </c>
      <c r="B65" s="43" t="s">
        <v>153</v>
      </c>
      <c r="C65" s="44" t="s">
        <v>227</v>
      </c>
      <c r="D65" s="18" t="s">
        <v>2</v>
      </c>
      <c r="E65" s="45">
        <v>1</v>
      </c>
      <c r="F65" s="46">
        <v>461.76</v>
      </c>
      <c r="G65" s="47">
        <f t="shared" si="10"/>
        <v>567.04</v>
      </c>
      <c r="H65" s="62">
        <f t="shared" si="11"/>
        <v>567.04</v>
      </c>
    </row>
    <row r="66" spans="1:8" s="5" customFormat="1" ht="15" x14ac:dyDescent="0.2">
      <c r="A66" s="61" t="s">
        <v>184</v>
      </c>
      <c r="B66" s="24" t="s">
        <v>156</v>
      </c>
      <c r="C66" s="25" t="s">
        <v>155</v>
      </c>
      <c r="D66" s="18" t="s">
        <v>2</v>
      </c>
      <c r="E66" s="26">
        <v>1</v>
      </c>
      <c r="F66" s="20">
        <v>105.67</v>
      </c>
      <c r="G66" s="21">
        <f t="shared" si="10"/>
        <v>129.76</v>
      </c>
      <c r="H66" s="59">
        <f t="shared" si="11"/>
        <v>129.76</v>
      </c>
    </row>
    <row r="67" spans="1:8" s="5" customFormat="1" ht="15" x14ac:dyDescent="0.2">
      <c r="A67" s="61" t="s">
        <v>185</v>
      </c>
      <c r="B67" s="24" t="s">
        <v>149</v>
      </c>
      <c r="C67" s="25" t="s">
        <v>148</v>
      </c>
      <c r="D67" s="18" t="s">
        <v>2</v>
      </c>
      <c r="E67" s="26">
        <v>7</v>
      </c>
      <c r="F67" s="20">
        <v>49.86</v>
      </c>
      <c r="G67" s="21">
        <f>ROUND((F67*$F$3)+F67,2)</f>
        <v>61.23</v>
      </c>
      <c r="H67" s="59">
        <f t="shared" si="11"/>
        <v>428.61</v>
      </c>
    </row>
    <row r="68" spans="1:8" s="5" customFormat="1" ht="30" x14ac:dyDescent="0.2">
      <c r="A68" s="61" t="s">
        <v>186</v>
      </c>
      <c r="B68" s="24" t="s">
        <v>158</v>
      </c>
      <c r="C68" s="25" t="s">
        <v>157</v>
      </c>
      <c r="D68" s="18" t="s">
        <v>2</v>
      </c>
      <c r="E68" s="26">
        <v>7</v>
      </c>
      <c r="F68" s="20">
        <v>146.99</v>
      </c>
      <c r="G68" s="21">
        <f>ROUND((F68*$F$3)+F68,2)</f>
        <v>180.5</v>
      </c>
      <c r="H68" s="59">
        <f t="shared" si="11"/>
        <v>1263.5</v>
      </c>
    </row>
    <row r="69" spans="1:8" s="5" customFormat="1" ht="60" x14ac:dyDescent="0.2">
      <c r="A69" s="72" t="s">
        <v>187</v>
      </c>
      <c r="B69" s="24" t="s">
        <v>282</v>
      </c>
      <c r="C69" s="25" t="s">
        <v>291</v>
      </c>
      <c r="D69" s="18" t="s">
        <v>2</v>
      </c>
      <c r="E69" s="26">
        <v>7</v>
      </c>
      <c r="F69" s="20">
        <v>60.65</v>
      </c>
      <c r="G69" s="21">
        <f>ROUND((F69*$F$3)+F69,2)</f>
        <v>74.48</v>
      </c>
      <c r="H69" s="59">
        <f t="shared" si="11"/>
        <v>521.36</v>
      </c>
    </row>
    <row r="70" spans="1:8" s="5" customFormat="1" ht="36.75" customHeight="1" x14ac:dyDescent="0.2">
      <c r="A70" s="72" t="s">
        <v>188</v>
      </c>
      <c r="B70" s="24" t="s">
        <v>289</v>
      </c>
      <c r="C70" s="25" t="s">
        <v>288</v>
      </c>
      <c r="D70" s="18" t="s">
        <v>2</v>
      </c>
      <c r="E70" s="26">
        <v>3</v>
      </c>
      <c r="F70" s="20">
        <v>59.69</v>
      </c>
      <c r="G70" s="21">
        <f>ROUND((F70*$F$3)+F70,2)</f>
        <v>73.3</v>
      </c>
      <c r="H70" s="59">
        <f t="shared" si="11"/>
        <v>219.9</v>
      </c>
    </row>
    <row r="71" spans="1:8" s="5" customFormat="1" ht="90" x14ac:dyDescent="0.2">
      <c r="A71" s="72" t="s">
        <v>189</v>
      </c>
      <c r="B71" s="24" t="s">
        <v>283</v>
      </c>
      <c r="C71" s="25" t="s">
        <v>286</v>
      </c>
      <c r="D71" s="18" t="s">
        <v>2</v>
      </c>
      <c r="E71" s="26">
        <v>3</v>
      </c>
      <c r="F71" s="20">
        <v>297.39</v>
      </c>
      <c r="G71" s="21">
        <f>ROUND((F71*$F$3)+F71,2)</f>
        <v>365.19</v>
      </c>
      <c r="H71" s="59">
        <f t="shared" si="11"/>
        <v>1095.57</v>
      </c>
    </row>
    <row r="72" spans="1:8" s="5" customFormat="1" ht="90" x14ac:dyDescent="0.2">
      <c r="A72" s="72" t="s">
        <v>190</v>
      </c>
      <c r="B72" s="24" t="s">
        <v>133</v>
      </c>
      <c r="C72" s="25" t="s">
        <v>287</v>
      </c>
      <c r="D72" s="18" t="s">
        <v>2</v>
      </c>
      <c r="E72" s="26">
        <v>7</v>
      </c>
      <c r="F72" s="20">
        <v>266.82</v>
      </c>
      <c r="G72" s="21">
        <f t="shared" si="10"/>
        <v>327.64999999999998</v>
      </c>
      <c r="H72" s="59">
        <f t="shared" si="11"/>
        <v>2293.5500000000002</v>
      </c>
    </row>
    <row r="73" spans="1:8" s="5" customFormat="1" ht="60" x14ac:dyDescent="0.2">
      <c r="A73" s="72" t="s">
        <v>191</v>
      </c>
      <c r="B73" s="24" t="s">
        <v>130</v>
      </c>
      <c r="C73" s="25" t="s">
        <v>131</v>
      </c>
      <c r="D73" s="18" t="s">
        <v>2</v>
      </c>
      <c r="E73" s="26">
        <v>7</v>
      </c>
      <c r="F73" s="20">
        <v>99.47</v>
      </c>
      <c r="G73" s="21">
        <f t="shared" si="10"/>
        <v>122.15</v>
      </c>
      <c r="H73" s="59">
        <f t="shared" si="11"/>
        <v>855.05</v>
      </c>
    </row>
    <row r="74" spans="1:8" s="5" customFormat="1" ht="56.25" customHeight="1" x14ac:dyDescent="0.2">
      <c r="A74" s="72" t="s">
        <v>192</v>
      </c>
      <c r="B74" s="24" t="s">
        <v>124</v>
      </c>
      <c r="C74" s="25" t="s">
        <v>132</v>
      </c>
      <c r="D74" s="18" t="s">
        <v>2</v>
      </c>
      <c r="E74" s="26">
        <v>4</v>
      </c>
      <c r="F74" s="20">
        <v>47.38</v>
      </c>
      <c r="G74" s="21">
        <f t="shared" si="10"/>
        <v>58.18</v>
      </c>
      <c r="H74" s="59">
        <f t="shared" si="11"/>
        <v>232.72</v>
      </c>
    </row>
    <row r="75" spans="1:8" s="5" customFormat="1" ht="81" customHeight="1" x14ac:dyDescent="0.2">
      <c r="A75" s="72" t="s">
        <v>193</v>
      </c>
      <c r="B75" s="24" t="s">
        <v>135</v>
      </c>
      <c r="C75" s="25" t="s">
        <v>228</v>
      </c>
      <c r="D75" s="18" t="s">
        <v>2</v>
      </c>
      <c r="E75" s="26">
        <v>3</v>
      </c>
      <c r="F75" s="20">
        <v>35.21</v>
      </c>
      <c r="G75" s="21">
        <f t="shared" si="10"/>
        <v>43.24</v>
      </c>
      <c r="H75" s="59">
        <f t="shared" si="11"/>
        <v>129.72</v>
      </c>
    </row>
    <row r="76" spans="1:8" s="5" customFormat="1" ht="49.5" customHeight="1" x14ac:dyDescent="0.2">
      <c r="A76" s="72" t="s">
        <v>243</v>
      </c>
      <c r="B76" s="24" t="s">
        <v>163</v>
      </c>
      <c r="C76" s="25" t="s">
        <v>162</v>
      </c>
      <c r="D76" s="18" t="s">
        <v>2</v>
      </c>
      <c r="E76" s="26">
        <v>8</v>
      </c>
      <c r="F76" s="20">
        <v>26.05</v>
      </c>
      <c r="G76" s="21">
        <f t="shared" si="10"/>
        <v>31.99</v>
      </c>
      <c r="H76" s="59">
        <f t="shared" si="11"/>
        <v>255.92</v>
      </c>
    </row>
    <row r="77" spans="1:8" s="5" customFormat="1" ht="49.5" customHeight="1" x14ac:dyDescent="0.2">
      <c r="A77" s="72" t="s">
        <v>244</v>
      </c>
      <c r="B77" s="24" t="s">
        <v>142</v>
      </c>
      <c r="C77" s="25" t="s">
        <v>141</v>
      </c>
      <c r="D77" s="18" t="s">
        <v>2</v>
      </c>
      <c r="E77" s="26">
        <v>1</v>
      </c>
      <c r="F77" s="20">
        <v>603.54</v>
      </c>
      <c r="G77" s="21">
        <f t="shared" si="10"/>
        <v>741.15</v>
      </c>
      <c r="H77" s="59">
        <f t="shared" si="11"/>
        <v>741.15</v>
      </c>
    </row>
    <row r="78" spans="1:8" s="5" customFormat="1" ht="49.5" customHeight="1" x14ac:dyDescent="0.2">
      <c r="A78" s="72" t="s">
        <v>284</v>
      </c>
      <c r="B78" s="24" t="s">
        <v>250</v>
      </c>
      <c r="C78" s="25" t="s">
        <v>249</v>
      </c>
      <c r="D78" s="18" t="s">
        <v>2</v>
      </c>
      <c r="E78" s="26">
        <v>1</v>
      </c>
      <c r="F78" s="20">
        <v>35.86</v>
      </c>
      <c r="G78" s="21">
        <f t="shared" si="10"/>
        <v>44.04</v>
      </c>
      <c r="H78" s="59">
        <f t="shared" si="11"/>
        <v>44.04</v>
      </c>
    </row>
    <row r="79" spans="1:8" s="5" customFormat="1" ht="49.5" customHeight="1" x14ac:dyDescent="0.2">
      <c r="A79" s="72" t="s">
        <v>285</v>
      </c>
      <c r="B79" s="24" t="s">
        <v>282</v>
      </c>
      <c r="C79" s="25" t="s">
        <v>281</v>
      </c>
      <c r="D79" s="18" t="s">
        <v>2</v>
      </c>
      <c r="E79" s="26">
        <v>1</v>
      </c>
      <c r="F79" s="20">
        <v>60.65</v>
      </c>
      <c r="G79" s="21">
        <f t="shared" si="10"/>
        <v>74.48</v>
      </c>
      <c r="H79" s="59">
        <f t="shared" si="11"/>
        <v>74.48</v>
      </c>
    </row>
    <row r="80" spans="1:8" s="5" customFormat="1" ht="78.75" customHeight="1" x14ac:dyDescent="0.2">
      <c r="A80" s="73" t="s">
        <v>290</v>
      </c>
      <c r="B80" s="24" t="s">
        <v>304</v>
      </c>
      <c r="C80" s="25" t="s">
        <v>320</v>
      </c>
      <c r="D80" s="18" t="s">
        <v>2</v>
      </c>
      <c r="E80" s="26">
        <v>28</v>
      </c>
      <c r="F80" s="20">
        <v>102.3</v>
      </c>
      <c r="G80" s="21">
        <f t="shared" si="10"/>
        <v>125.62</v>
      </c>
      <c r="H80" s="59">
        <f t="shared" si="11"/>
        <v>3517.36</v>
      </c>
    </row>
    <row r="81" spans="1:8" s="5" customFormat="1" ht="86.25" customHeight="1" x14ac:dyDescent="0.2">
      <c r="A81" s="73" t="s">
        <v>292</v>
      </c>
      <c r="B81" s="24" t="s">
        <v>309</v>
      </c>
      <c r="C81" s="25" t="s">
        <v>321</v>
      </c>
      <c r="D81" s="18" t="s">
        <v>2</v>
      </c>
      <c r="E81" s="26">
        <v>7</v>
      </c>
      <c r="F81" s="20">
        <v>238.75</v>
      </c>
      <c r="G81" s="21">
        <f t="shared" si="10"/>
        <v>293.19</v>
      </c>
      <c r="H81" s="59">
        <f t="shared" si="11"/>
        <v>2052.33</v>
      </c>
    </row>
    <row r="82" spans="1:8" s="5" customFormat="1" ht="109.5" customHeight="1" x14ac:dyDescent="0.2">
      <c r="A82" s="73" t="s">
        <v>305</v>
      </c>
      <c r="B82" s="24" t="s">
        <v>310</v>
      </c>
      <c r="C82" s="25" t="s">
        <v>322</v>
      </c>
      <c r="D82" s="18" t="s">
        <v>2</v>
      </c>
      <c r="E82" s="26">
        <v>3</v>
      </c>
      <c r="F82" s="20">
        <v>167.55</v>
      </c>
      <c r="G82" s="21">
        <f t="shared" si="10"/>
        <v>205.75</v>
      </c>
      <c r="H82" s="59">
        <f t="shared" si="11"/>
        <v>617.25</v>
      </c>
    </row>
    <row r="83" spans="1:8" s="5" customFormat="1" ht="124.5" customHeight="1" x14ac:dyDescent="0.2">
      <c r="A83" s="73" t="s">
        <v>306</v>
      </c>
      <c r="B83" s="24" t="s">
        <v>311</v>
      </c>
      <c r="C83" s="25" t="s">
        <v>323</v>
      </c>
      <c r="D83" s="18" t="s">
        <v>2</v>
      </c>
      <c r="E83" s="26">
        <v>9</v>
      </c>
      <c r="F83" s="20">
        <v>121.18</v>
      </c>
      <c r="G83" s="21">
        <f t="shared" si="10"/>
        <v>148.81</v>
      </c>
      <c r="H83" s="59">
        <f t="shared" si="11"/>
        <v>1339.29</v>
      </c>
    </row>
    <row r="84" spans="1:8" s="5" customFormat="1" ht="49.5" customHeight="1" x14ac:dyDescent="0.2">
      <c r="A84" s="73" t="s">
        <v>307</v>
      </c>
      <c r="B84" s="24" t="s">
        <v>246</v>
      </c>
      <c r="C84" s="25" t="s">
        <v>245</v>
      </c>
      <c r="D84" s="18" t="s">
        <v>62</v>
      </c>
      <c r="E84" s="26">
        <f>27+17.5</f>
        <v>44.5</v>
      </c>
      <c r="F84" s="20">
        <v>30.8</v>
      </c>
      <c r="G84" s="21">
        <f t="shared" si="10"/>
        <v>37.82</v>
      </c>
      <c r="H84" s="59">
        <f t="shared" si="11"/>
        <v>1682.99</v>
      </c>
    </row>
    <row r="85" spans="1:8" s="5" customFormat="1" ht="49.5" customHeight="1" x14ac:dyDescent="0.2">
      <c r="A85" s="73" t="s">
        <v>308</v>
      </c>
      <c r="B85" s="24" t="s">
        <v>248</v>
      </c>
      <c r="C85" s="25" t="s">
        <v>247</v>
      </c>
      <c r="D85" s="18" t="s">
        <v>62</v>
      </c>
      <c r="E85" s="26">
        <v>10</v>
      </c>
      <c r="F85" s="20">
        <v>23.45</v>
      </c>
      <c r="G85" s="21">
        <f t="shared" si="10"/>
        <v>28.8</v>
      </c>
      <c r="H85" s="59">
        <f t="shared" si="11"/>
        <v>288</v>
      </c>
    </row>
    <row r="86" spans="1:8" s="13" customFormat="1" ht="15.75" x14ac:dyDescent="0.2">
      <c r="A86" s="56">
        <v>10</v>
      </c>
      <c r="B86" s="17"/>
      <c r="C86" s="15" t="s">
        <v>114</v>
      </c>
      <c r="D86" s="15"/>
      <c r="E86" s="16"/>
      <c r="F86" s="17"/>
      <c r="G86" s="17"/>
      <c r="H86" s="57">
        <f>ROUND(H87+H93+H103+H106,2)</f>
        <v>15400.89</v>
      </c>
    </row>
    <row r="87" spans="1:8" s="13" customFormat="1" ht="15.75" x14ac:dyDescent="0.2">
      <c r="A87" s="56" t="s">
        <v>194</v>
      </c>
      <c r="B87" s="17"/>
      <c r="C87" s="15" t="s">
        <v>75</v>
      </c>
      <c r="D87" s="15"/>
      <c r="E87" s="16"/>
      <c r="F87" s="17"/>
      <c r="G87" s="17"/>
      <c r="H87" s="57">
        <f>SUM(H88:H92)</f>
        <v>369.68</v>
      </c>
    </row>
    <row r="88" spans="1:8" s="5" customFormat="1" ht="30" x14ac:dyDescent="0.2">
      <c r="A88" s="58" t="s">
        <v>196</v>
      </c>
      <c r="B88" s="24" t="s">
        <v>76</v>
      </c>
      <c r="C88" s="25" t="s">
        <v>77</v>
      </c>
      <c r="D88" s="18" t="s">
        <v>2</v>
      </c>
      <c r="E88" s="26">
        <v>1</v>
      </c>
      <c r="F88" s="20">
        <v>18.84</v>
      </c>
      <c r="G88" s="21">
        <f>ROUND((F88*$F$3)+F88,2)</f>
        <v>23.14</v>
      </c>
      <c r="H88" s="59">
        <f>ROUND(E88*G88,2)</f>
        <v>23.14</v>
      </c>
    </row>
    <row r="89" spans="1:8" s="5" customFormat="1" ht="30" x14ac:dyDescent="0.2">
      <c r="A89" s="58" t="s">
        <v>195</v>
      </c>
      <c r="B89" s="24" t="s">
        <v>78</v>
      </c>
      <c r="C89" s="25" t="s">
        <v>79</v>
      </c>
      <c r="D89" s="18" t="s">
        <v>2</v>
      </c>
      <c r="E89" s="26">
        <v>1</v>
      </c>
      <c r="F89" s="20">
        <v>18.84</v>
      </c>
      <c r="G89" s="21">
        <f>ROUND((F89*$F$3)+F89,2)</f>
        <v>23.14</v>
      </c>
      <c r="H89" s="59">
        <f>ROUND(E89*G89,2)</f>
        <v>23.14</v>
      </c>
    </row>
    <row r="90" spans="1:8" s="5" customFormat="1" ht="30" x14ac:dyDescent="0.2">
      <c r="A90" s="58" t="s">
        <v>197</v>
      </c>
      <c r="B90" s="24" t="s">
        <v>80</v>
      </c>
      <c r="C90" s="25" t="s">
        <v>81</v>
      </c>
      <c r="D90" s="18" t="s">
        <v>2</v>
      </c>
      <c r="E90" s="26">
        <v>4</v>
      </c>
      <c r="F90" s="20">
        <v>18.84</v>
      </c>
      <c r="G90" s="21">
        <f>ROUND((F90*$F$3)+F90,2)</f>
        <v>23.14</v>
      </c>
      <c r="H90" s="59">
        <f>ROUND(E90*G90,2)</f>
        <v>92.56</v>
      </c>
    </row>
    <row r="91" spans="1:8" s="5" customFormat="1" ht="30" x14ac:dyDescent="0.2">
      <c r="A91" s="58" t="s">
        <v>198</v>
      </c>
      <c r="B91" s="24" t="s">
        <v>82</v>
      </c>
      <c r="C91" s="25" t="s">
        <v>83</v>
      </c>
      <c r="D91" s="18" t="s">
        <v>2</v>
      </c>
      <c r="E91" s="26">
        <v>2</v>
      </c>
      <c r="F91" s="20">
        <v>43.03</v>
      </c>
      <c r="G91" s="21">
        <f>ROUND((F91*$F$3)+F91,2)</f>
        <v>52.84</v>
      </c>
      <c r="H91" s="59">
        <f>ROUND(E91*G91,2)</f>
        <v>105.68</v>
      </c>
    </row>
    <row r="92" spans="1:8" s="5" customFormat="1" ht="30" x14ac:dyDescent="0.2">
      <c r="A92" s="58" t="s">
        <v>199</v>
      </c>
      <c r="B92" s="24" t="s">
        <v>119</v>
      </c>
      <c r="C92" s="25" t="s">
        <v>120</v>
      </c>
      <c r="D92" s="18" t="s">
        <v>2</v>
      </c>
      <c r="E92" s="26">
        <v>1</v>
      </c>
      <c r="F92" s="20">
        <v>101.92</v>
      </c>
      <c r="G92" s="21">
        <f>ROUND((F92*$F$3)+F92,2)</f>
        <v>125.16</v>
      </c>
      <c r="H92" s="59">
        <f>ROUND(E92*G92,2)</f>
        <v>125.16</v>
      </c>
    </row>
    <row r="93" spans="1:8" s="13" customFormat="1" ht="15.75" x14ac:dyDescent="0.2">
      <c r="A93" s="56" t="s">
        <v>200</v>
      </c>
      <c r="B93" s="17"/>
      <c r="C93" s="15" t="s">
        <v>84</v>
      </c>
      <c r="D93" s="15"/>
      <c r="E93" s="16"/>
      <c r="F93" s="17"/>
      <c r="G93" s="17"/>
      <c r="H93" s="57">
        <f>SUM(H94:H102)</f>
        <v>5109.47</v>
      </c>
    </row>
    <row r="94" spans="1:8" s="5" customFormat="1" ht="53.25" customHeight="1" x14ac:dyDescent="0.2">
      <c r="A94" s="58" t="s">
        <v>201</v>
      </c>
      <c r="B94" s="14" t="s">
        <v>85</v>
      </c>
      <c r="C94" s="25" t="s">
        <v>86</v>
      </c>
      <c r="D94" s="18" t="s">
        <v>2</v>
      </c>
      <c r="E94" s="26">
        <v>38</v>
      </c>
      <c r="F94" s="20">
        <v>39.11</v>
      </c>
      <c r="G94" s="21">
        <f t="shared" ref="G94:G102" si="12">ROUND((F94*$F$3)+F94,2)</f>
        <v>48.03</v>
      </c>
      <c r="H94" s="59">
        <f t="shared" ref="H94:H102" si="13">ROUND(E94*G94,2)</f>
        <v>1825.14</v>
      </c>
    </row>
    <row r="95" spans="1:8" s="5" customFormat="1" ht="105.75" customHeight="1" x14ac:dyDescent="0.2">
      <c r="A95" s="58" t="s">
        <v>202</v>
      </c>
      <c r="B95" s="24" t="s">
        <v>87</v>
      </c>
      <c r="C95" s="25" t="s">
        <v>88</v>
      </c>
      <c r="D95" s="18" t="s">
        <v>2</v>
      </c>
      <c r="E95" s="26">
        <v>8</v>
      </c>
      <c r="F95" s="20">
        <v>30.31</v>
      </c>
      <c r="G95" s="21">
        <f t="shared" si="12"/>
        <v>37.22</v>
      </c>
      <c r="H95" s="59">
        <f t="shared" si="13"/>
        <v>297.76</v>
      </c>
    </row>
    <row r="96" spans="1:8" s="5" customFormat="1" ht="30" x14ac:dyDescent="0.2">
      <c r="A96" s="58" t="s">
        <v>203</v>
      </c>
      <c r="B96" s="24" t="s">
        <v>89</v>
      </c>
      <c r="C96" s="27" t="s">
        <v>90</v>
      </c>
      <c r="D96" s="18" t="s">
        <v>2</v>
      </c>
      <c r="E96" s="26">
        <v>12</v>
      </c>
      <c r="F96" s="20">
        <v>14.2</v>
      </c>
      <c r="G96" s="21">
        <f t="shared" si="12"/>
        <v>17.440000000000001</v>
      </c>
      <c r="H96" s="59">
        <f t="shared" si="13"/>
        <v>209.28</v>
      </c>
    </row>
    <row r="97" spans="1:8" s="5" customFormat="1" ht="30" x14ac:dyDescent="0.2">
      <c r="A97" s="58" t="s">
        <v>204</v>
      </c>
      <c r="B97" s="24" t="s">
        <v>92</v>
      </c>
      <c r="C97" s="25" t="s">
        <v>93</v>
      </c>
      <c r="D97" s="18" t="s">
        <v>2</v>
      </c>
      <c r="E97" s="26">
        <v>18</v>
      </c>
      <c r="F97" s="20">
        <v>24.1</v>
      </c>
      <c r="G97" s="21">
        <f t="shared" si="12"/>
        <v>29.59</v>
      </c>
      <c r="H97" s="59">
        <f t="shared" si="13"/>
        <v>532.62</v>
      </c>
    </row>
    <row r="98" spans="1:8" s="5" customFormat="1" ht="30" x14ac:dyDescent="0.2">
      <c r="A98" s="58" t="s">
        <v>205</v>
      </c>
      <c r="B98" s="24" t="s">
        <v>94</v>
      </c>
      <c r="C98" s="28" t="s">
        <v>95</v>
      </c>
      <c r="D98" s="18" t="s">
        <v>2</v>
      </c>
      <c r="E98" s="26">
        <v>5</v>
      </c>
      <c r="F98" s="20">
        <v>24.1</v>
      </c>
      <c r="G98" s="21">
        <f t="shared" si="12"/>
        <v>29.59</v>
      </c>
      <c r="H98" s="59">
        <f t="shared" si="13"/>
        <v>147.94999999999999</v>
      </c>
    </row>
    <row r="99" spans="1:8" s="5" customFormat="1" ht="30" x14ac:dyDescent="0.2">
      <c r="A99" s="58" t="s">
        <v>206</v>
      </c>
      <c r="B99" s="29" t="s">
        <v>96</v>
      </c>
      <c r="C99" s="30" t="s">
        <v>97</v>
      </c>
      <c r="D99" s="18" t="s">
        <v>2</v>
      </c>
      <c r="E99" s="26">
        <v>8</v>
      </c>
      <c r="F99" s="20">
        <v>83.57</v>
      </c>
      <c r="G99" s="21">
        <f t="shared" si="12"/>
        <v>102.62</v>
      </c>
      <c r="H99" s="59">
        <f t="shared" si="13"/>
        <v>820.96</v>
      </c>
    </row>
    <row r="100" spans="1:8" s="5" customFormat="1" ht="88.5" customHeight="1" x14ac:dyDescent="0.2">
      <c r="A100" s="58" t="s">
        <v>207</v>
      </c>
      <c r="B100" s="24" t="s">
        <v>98</v>
      </c>
      <c r="C100" s="28" t="s">
        <v>99</v>
      </c>
      <c r="D100" s="18" t="s">
        <v>2</v>
      </c>
      <c r="E100" s="26">
        <v>8</v>
      </c>
      <c r="F100" s="20">
        <v>52.29</v>
      </c>
      <c r="G100" s="21">
        <f t="shared" si="12"/>
        <v>64.209999999999994</v>
      </c>
      <c r="H100" s="59">
        <f t="shared" si="13"/>
        <v>513.67999999999995</v>
      </c>
    </row>
    <row r="101" spans="1:8" s="5" customFormat="1" ht="45" customHeight="1" x14ac:dyDescent="0.2">
      <c r="A101" s="58" t="s">
        <v>208</v>
      </c>
      <c r="B101" s="24" t="s">
        <v>100</v>
      </c>
      <c r="C101" s="28" t="s">
        <v>101</v>
      </c>
      <c r="D101" s="18" t="s">
        <v>2</v>
      </c>
      <c r="E101" s="26">
        <v>8</v>
      </c>
      <c r="F101" s="31">
        <v>74.64</v>
      </c>
      <c r="G101" s="21">
        <f t="shared" si="12"/>
        <v>91.66</v>
      </c>
      <c r="H101" s="59">
        <f t="shared" si="13"/>
        <v>733.28</v>
      </c>
    </row>
    <row r="102" spans="1:8" s="5" customFormat="1" ht="36.75" customHeight="1" x14ac:dyDescent="0.2">
      <c r="A102" s="58" t="s">
        <v>209</v>
      </c>
      <c r="B102" s="24" t="s">
        <v>102</v>
      </c>
      <c r="C102" s="28" t="s">
        <v>103</v>
      </c>
      <c r="D102" s="18" t="s">
        <v>2</v>
      </c>
      <c r="E102" s="26">
        <v>1</v>
      </c>
      <c r="F102" s="31">
        <v>23.45</v>
      </c>
      <c r="G102" s="21">
        <f t="shared" si="12"/>
        <v>28.8</v>
      </c>
      <c r="H102" s="59">
        <f t="shared" si="13"/>
        <v>28.8</v>
      </c>
    </row>
    <row r="103" spans="1:8" s="13" customFormat="1" ht="15.75" x14ac:dyDescent="0.2">
      <c r="A103" s="56" t="s">
        <v>210</v>
      </c>
      <c r="B103" s="17"/>
      <c r="C103" s="15" t="s">
        <v>104</v>
      </c>
      <c r="D103" s="15"/>
      <c r="E103" s="16"/>
      <c r="F103" s="17"/>
      <c r="G103" s="17"/>
      <c r="H103" s="57">
        <f>SUM(H104:H105)</f>
        <v>466.24</v>
      </c>
    </row>
    <row r="104" spans="1:8" s="5" customFormat="1" ht="31.5" customHeight="1" x14ac:dyDescent="0.2">
      <c r="A104" s="58" t="s">
        <v>211</v>
      </c>
      <c r="B104" s="24" t="s">
        <v>105</v>
      </c>
      <c r="C104" s="25" t="s">
        <v>106</v>
      </c>
      <c r="D104" s="18" t="s">
        <v>2</v>
      </c>
      <c r="E104" s="26">
        <v>1</v>
      </c>
      <c r="F104" s="20">
        <v>172.92</v>
      </c>
      <c r="G104" s="21">
        <f>ROUND((F104*$F$3)+F104,2)</f>
        <v>212.35</v>
      </c>
      <c r="H104" s="59">
        <f>ROUND(E104*G104,2)</f>
        <v>212.35</v>
      </c>
    </row>
    <row r="105" spans="1:8" s="5" customFormat="1" ht="30" x14ac:dyDescent="0.2">
      <c r="A105" s="58" t="s">
        <v>212</v>
      </c>
      <c r="B105" s="24" t="s">
        <v>107</v>
      </c>
      <c r="C105" s="32" t="s">
        <v>108</v>
      </c>
      <c r="D105" s="18" t="s">
        <v>2</v>
      </c>
      <c r="E105" s="26">
        <v>3</v>
      </c>
      <c r="F105" s="20">
        <v>68.92</v>
      </c>
      <c r="G105" s="21">
        <f>ROUND((F105*$F$3)+F105,2)</f>
        <v>84.63</v>
      </c>
      <c r="H105" s="59">
        <f>ROUND(E105*G105,2)</f>
        <v>253.89</v>
      </c>
    </row>
    <row r="106" spans="1:8" s="13" customFormat="1" ht="15.75" x14ac:dyDescent="0.2">
      <c r="A106" s="56" t="s">
        <v>213</v>
      </c>
      <c r="B106" s="17"/>
      <c r="C106" s="15" t="s">
        <v>109</v>
      </c>
      <c r="D106" s="15"/>
      <c r="E106" s="16"/>
      <c r="F106" s="17"/>
      <c r="G106" s="17"/>
      <c r="H106" s="57">
        <f>SUM(H107:H109)</f>
        <v>9455.5</v>
      </c>
    </row>
    <row r="107" spans="1:8" s="5" customFormat="1" ht="45" x14ac:dyDescent="0.2">
      <c r="A107" s="58" t="s">
        <v>214</v>
      </c>
      <c r="B107" s="24" t="s">
        <v>110</v>
      </c>
      <c r="C107" s="25" t="s">
        <v>111</v>
      </c>
      <c r="D107" s="18" t="s">
        <v>62</v>
      </c>
      <c r="E107" s="26">
        <v>1100</v>
      </c>
      <c r="F107" s="20">
        <v>4.22</v>
      </c>
      <c r="G107" s="21">
        <f>ROUND((F107*$F$3)+F107,2)</f>
        <v>5.18</v>
      </c>
      <c r="H107" s="59">
        <f>ROUND(E107*G107,2)</f>
        <v>5698</v>
      </c>
    </row>
    <row r="108" spans="1:8" s="5" customFormat="1" ht="60" x14ac:dyDescent="0.2">
      <c r="A108" s="58" t="s">
        <v>215</v>
      </c>
      <c r="B108" s="24" t="s">
        <v>112</v>
      </c>
      <c r="C108" s="27" t="s">
        <v>113</v>
      </c>
      <c r="D108" s="18" t="s">
        <v>62</v>
      </c>
      <c r="E108" s="26">
        <v>240</v>
      </c>
      <c r="F108" s="20">
        <v>5.89</v>
      </c>
      <c r="G108" s="21">
        <f>ROUND((F108*$F$3)+F108,2)</f>
        <v>7.23</v>
      </c>
      <c r="H108" s="59">
        <f>ROUND(E108*G108,2)</f>
        <v>1735.2</v>
      </c>
    </row>
    <row r="109" spans="1:8" s="5" customFormat="1" ht="60" x14ac:dyDescent="0.2">
      <c r="A109" s="58" t="s">
        <v>216</v>
      </c>
      <c r="B109" s="24" t="s">
        <v>121</v>
      </c>
      <c r="C109" s="27" t="s">
        <v>122</v>
      </c>
      <c r="D109" s="18" t="s">
        <v>62</v>
      </c>
      <c r="E109" s="26">
        <v>90</v>
      </c>
      <c r="F109" s="20">
        <v>18.3</v>
      </c>
      <c r="G109" s="21">
        <f>ROUND((F109*$F$3)+F109,2)</f>
        <v>22.47</v>
      </c>
      <c r="H109" s="59">
        <f>ROUND(E109*G109,2)</f>
        <v>2022.3</v>
      </c>
    </row>
    <row r="110" spans="1:8" s="12" customFormat="1" ht="15.75" x14ac:dyDescent="0.2">
      <c r="A110" s="56">
        <v>11</v>
      </c>
      <c r="B110" s="69"/>
      <c r="C110" s="68" t="s">
        <v>218</v>
      </c>
      <c r="D110" s="68"/>
      <c r="E110" s="70"/>
      <c r="F110" s="69"/>
      <c r="G110" s="69"/>
      <c r="H110" s="57">
        <f>SUM(H111:H112)</f>
        <v>511.95</v>
      </c>
    </row>
    <row r="111" spans="1:8" s="5" customFormat="1" ht="36.75" customHeight="1" x14ac:dyDescent="0.2">
      <c r="A111" s="58" t="s">
        <v>217</v>
      </c>
      <c r="B111" s="24" t="s">
        <v>224</v>
      </c>
      <c r="C111" s="27" t="s">
        <v>223</v>
      </c>
      <c r="D111" s="18" t="s">
        <v>219</v>
      </c>
      <c r="E111" s="26">
        <f>15*2.5*15*1.2</f>
        <v>675</v>
      </c>
      <c r="F111" s="20">
        <v>0.59</v>
      </c>
      <c r="G111" s="21">
        <f>ROUND((F111*$F$3)+F111,2)</f>
        <v>0.72</v>
      </c>
      <c r="H111" s="59">
        <f>ROUND(E111*G111,2)</f>
        <v>486</v>
      </c>
    </row>
    <row r="112" spans="1:8" s="5" customFormat="1" ht="39" customHeight="1" x14ac:dyDescent="0.2">
      <c r="A112" s="58" t="s">
        <v>280</v>
      </c>
      <c r="B112" s="24" t="s">
        <v>279</v>
      </c>
      <c r="C112" s="27" t="s">
        <v>278</v>
      </c>
      <c r="D112" s="18" t="s">
        <v>172</v>
      </c>
      <c r="E112" s="26">
        <v>15</v>
      </c>
      <c r="F112" s="20">
        <v>1.41</v>
      </c>
      <c r="G112" s="21">
        <f>ROUND((F112*$F$3)+F112,2)</f>
        <v>1.73</v>
      </c>
      <c r="H112" s="59">
        <f>ROUND(E112*G112,2)</f>
        <v>25.95</v>
      </c>
    </row>
    <row r="113" spans="1:8" s="12" customFormat="1" ht="15.75" x14ac:dyDescent="0.2">
      <c r="A113" s="56">
        <v>12</v>
      </c>
      <c r="B113" s="17"/>
      <c r="C113" s="15" t="s">
        <v>40</v>
      </c>
      <c r="D113" s="15"/>
      <c r="E113" s="16"/>
      <c r="F113" s="17"/>
      <c r="G113" s="17"/>
      <c r="H113" s="57">
        <f>SUM(H114)</f>
        <v>5673.79</v>
      </c>
    </row>
    <row r="114" spans="1:8" s="5" customFormat="1" ht="30" x14ac:dyDescent="0.2">
      <c r="A114" s="58" t="s">
        <v>220</v>
      </c>
      <c r="B114" s="24" t="s">
        <v>44</v>
      </c>
      <c r="C114" s="25" t="s">
        <v>43</v>
      </c>
      <c r="D114" s="18" t="s">
        <v>17</v>
      </c>
      <c r="E114" s="26">
        <f>434.44*2</f>
        <v>868.88</v>
      </c>
      <c r="F114" s="20">
        <v>5.32</v>
      </c>
      <c r="G114" s="21">
        <f>ROUND((F114*$F$3)+F114,2)</f>
        <v>6.53</v>
      </c>
      <c r="H114" s="59">
        <f>ROUND(E114*G114,2)</f>
        <v>5673.79</v>
      </c>
    </row>
    <row r="115" spans="1:8" s="5" customFormat="1" ht="20.100000000000001" customHeight="1" x14ac:dyDescent="0.2">
      <c r="A115" s="58"/>
      <c r="B115" s="18"/>
      <c r="C115" s="25"/>
      <c r="D115" s="18"/>
      <c r="E115" s="26"/>
      <c r="F115" s="20"/>
      <c r="G115" s="21"/>
      <c r="H115" s="59"/>
    </row>
    <row r="116" spans="1:8" ht="22.5" customHeight="1" x14ac:dyDescent="0.2">
      <c r="A116" s="63"/>
      <c r="B116" s="33"/>
      <c r="C116" s="34"/>
      <c r="D116" s="34"/>
      <c r="E116" s="35"/>
      <c r="F116" s="34"/>
      <c r="G116" s="9" t="s">
        <v>16</v>
      </c>
      <c r="H116" s="64">
        <f>H113+H55+H36+H22+H9+H7+H48+H86+H110+H62+H30+H15</f>
        <v>279006.76</v>
      </c>
    </row>
    <row r="117" spans="1:8" x14ac:dyDescent="0.2">
      <c r="A117" s="88" t="s">
        <v>7</v>
      </c>
      <c r="B117" s="89"/>
      <c r="C117" s="92"/>
      <c r="D117" s="92"/>
      <c r="E117" s="92"/>
      <c r="F117" s="92"/>
      <c r="G117" s="92"/>
      <c r="H117" s="93"/>
    </row>
    <row r="118" spans="1:8" x14ac:dyDescent="0.2">
      <c r="A118" s="88"/>
      <c r="B118" s="89"/>
      <c r="C118" s="92"/>
      <c r="D118" s="92"/>
      <c r="E118" s="92"/>
      <c r="F118" s="92"/>
      <c r="G118" s="92"/>
      <c r="H118" s="93"/>
    </row>
    <row r="119" spans="1:8" x14ac:dyDescent="0.2">
      <c r="A119" s="88"/>
      <c r="B119" s="89"/>
      <c r="C119" s="92"/>
      <c r="D119" s="92"/>
      <c r="E119" s="92"/>
      <c r="F119" s="92"/>
      <c r="G119" s="92"/>
      <c r="H119" s="93"/>
    </row>
    <row r="120" spans="1:8" ht="13.5" thickBot="1" x14ac:dyDescent="0.25">
      <c r="A120" s="90"/>
      <c r="B120" s="91"/>
      <c r="C120" s="94"/>
      <c r="D120" s="94"/>
      <c r="E120" s="94"/>
      <c r="F120" s="94"/>
      <c r="G120" s="94"/>
      <c r="H120" s="95"/>
    </row>
    <row r="131" spans="4:10" ht="11.25" customHeight="1" x14ac:dyDescent="0.2"/>
    <row r="132" spans="4:10" ht="15" x14ac:dyDescent="0.2">
      <c r="D132" s="76"/>
      <c r="E132" s="77"/>
      <c r="F132" s="78"/>
      <c r="G132" s="76"/>
      <c r="H132" s="76"/>
      <c r="I132" s="76"/>
      <c r="J132" s="76"/>
    </row>
    <row r="133" spans="4:10" ht="15" x14ac:dyDescent="0.2">
      <c r="D133" s="76"/>
      <c r="E133" s="77"/>
      <c r="F133" s="78"/>
      <c r="G133" s="76"/>
      <c r="H133" s="76"/>
      <c r="I133" s="76"/>
      <c r="J133" s="76"/>
    </row>
    <row r="134" spans="4:10" ht="15" x14ac:dyDescent="0.2">
      <c r="D134" s="76"/>
      <c r="E134" s="77"/>
      <c r="F134" s="78"/>
      <c r="G134" s="76"/>
      <c r="H134" s="76"/>
      <c r="I134" s="76"/>
      <c r="J134" s="76"/>
    </row>
    <row r="135" spans="4:10" ht="15" x14ac:dyDescent="0.2">
      <c r="D135" s="76"/>
      <c r="E135" s="77"/>
      <c r="F135" s="78"/>
      <c r="G135" s="76"/>
      <c r="H135" s="76"/>
      <c r="I135" s="76"/>
      <c r="J135" s="76"/>
    </row>
    <row r="136" spans="4:10" ht="15" x14ac:dyDescent="0.2">
      <c r="D136" s="76" t="s">
        <v>293</v>
      </c>
      <c r="E136" s="75">
        <v>28</v>
      </c>
      <c r="F136" s="74">
        <v>89.31</v>
      </c>
      <c r="G136" s="21">
        <f t="shared" ref="G136:G142" si="14">ROUND((F136*$F$3)+F136,2)</f>
        <v>109.67</v>
      </c>
      <c r="H136" s="79">
        <f t="shared" ref="H136:H142" si="15">ROUND(E136*G136,2)</f>
        <v>3070.76</v>
      </c>
      <c r="I136" s="76"/>
      <c r="J136" s="76"/>
    </row>
    <row r="137" spans="4:10" ht="15" x14ac:dyDescent="0.2">
      <c r="D137" s="76" t="s">
        <v>294</v>
      </c>
      <c r="E137" s="75">
        <v>7</v>
      </c>
      <c r="F137" s="74">
        <v>67.209999999999994</v>
      </c>
      <c r="G137" s="21">
        <f t="shared" si="14"/>
        <v>82.53</v>
      </c>
      <c r="H137" s="79">
        <f t="shared" si="15"/>
        <v>577.71</v>
      </c>
      <c r="I137" s="76"/>
      <c r="J137" s="76"/>
    </row>
    <row r="138" spans="4:10" ht="15" x14ac:dyDescent="0.2">
      <c r="D138" s="76" t="s">
        <v>295</v>
      </c>
      <c r="E138" s="75">
        <v>12</v>
      </c>
      <c r="F138" s="74">
        <v>49.94</v>
      </c>
      <c r="G138" s="21">
        <f t="shared" si="14"/>
        <v>61.33</v>
      </c>
      <c r="H138" s="79">
        <f t="shared" si="15"/>
        <v>735.96</v>
      </c>
      <c r="I138" s="76"/>
      <c r="J138" s="76"/>
    </row>
    <row r="139" spans="4:10" ht="15" x14ac:dyDescent="0.2">
      <c r="D139" s="81" t="s">
        <v>169</v>
      </c>
      <c r="E139" s="82">
        <f>21.11*0.1</f>
        <v>2.1110000000000002</v>
      </c>
      <c r="F139" s="83">
        <v>128.22999999999999</v>
      </c>
      <c r="G139" s="84">
        <f t="shared" si="14"/>
        <v>157.47</v>
      </c>
      <c r="H139" s="85">
        <f t="shared" si="15"/>
        <v>332.42</v>
      </c>
      <c r="I139" s="76"/>
      <c r="J139" s="76"/>
    </row>
    <row r="140" spans="4:10" ht="15" x14ac:dyDescent="0.2">
      <c r="D140" s="81" t="s">
        <v>296</v>
      </c>
      <c r="E140" s="82">
        <v>21.1</v>
      </c>
      <c r="F140" s="86">
        <v>25.26</v>
      </c>
      <c r="G140" s="84">
        <f t="shared" si="14"/>
        <v>31.02</v>
      </c>
      <c r="H140" s="85">
        <f t="shared" si="15"/>
        <v>654.52</v>
      </c>
      <c r="I140" s="76"/>
      <c r="J140" s="76"/>
    </row>
    <row r="141" spans="4:10" ht="15" x14ac:dyDescent="0.2">
      <c r="D141" s="87" t="s">
        <v>297</v>
      </c>
      <c r="E141" s="82">
        <f>21.11*0.1</f>
        <v>2.1110000000000002</v>
      </c>
      <c r="F141" s="83">
        <v>378.58</v>
      </c>
      <c r="G141" s="84">
        <f t="shared" si="14"/>
        <v>464.9</v>
      </c>
      <c r="H141" s="85">
        <f t="shared" si="15"/>
        <v>981.4</v>
      </c>
    </row>
    <row r="142" spans="4:10" ht="15" x14ac:dyDescent="0.2">
      <c r="E142" s="6">
        <f>17*2.5</f>
        <v>42.5</v>
      </c>
      <c r="F142" s="21">
        <v>1.88</v>
      </c>
      <c r="G142" s="21">
        <f t="shared" si="14"/>
        <v>2.31</v>
      </c>
      <c r="H142" s="79">
        <f t="shared" si="15"/>
        <v>98.18</v>
      </c>
    </row>
    <row r="144" spans="4:10" ht="15" x14ac:dyDescent="0.2">
      <c r="H144" s="80">
        <f>H136+H137+H138+H139+H140+H141+H142</f>
        <v>6450.9500000000007</v>
      </c>
    </row>
    <row r="147" spans="4:4" x14ac:dyDescent="0.2">
      <c r="D147" s="2"/>
    </row>
  </sheetData>
  <mergeCells count="15">
    <mergeCell ref="A117:B120"/>
    <mergeCell ref="C117:H120"/>
    <mergeCell ref="B1:D1"/>
    <mergeCell ref="G1:H3"/>
    <mergeCell ref="B2:F2"/>
    <mergeCell ref="B3:D3"/>
    <mergeCell ref="A4:H4"/>
    <mergeCell ref="A5:A6"/>
    <mergeCell ref="B5:B6"/>
    <mergeCell ref="C5:C6"/>
    <mergeCell ref="D5:D6"/>
    <mergeCell ref="E5:E6"/>
    <mergeCell ref="F5:F6"/>
    <mergeCell ref="G5:G6"/>
    <mergeCell ref="H5:H6"/>
  </mergeCells>
  <phoneticPr fontId="18" type="noConversion"/>
  <printOptions horizontalCentered="1" verticalCentered="1"/>
  <pageMargins left="0.23622047244094491" right="0.23622047244094491" top="0.74803149606299213" bottom="0.74803149606299213" header="0.31496062992125984" footer="0.31496062992125984"/>
  <pageSetup paperSize="9" scale="45" orientation="portrait" r:id="rId1"/>
  <rowBreaks count="4" manualBreakCount="4">
    <brk id="29" max="7" man="1"/>
    <brk id="54" max="7" man="1"/>
    <brk id="79" max="7" man="1"/>
    <brk id="122"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 </vt:lpstr>
      <vt:lpstr>'PLANILHA '!Area_de_impressao</vt:lpstr>
    </vt:vector>
  </TitlesOfParts>
  <Company>Setop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Setop</dc:creator>
  <cp:lastModifiedBy>PMJM</cp:lastModifiedBy>
  <cp:lastPrinted>2021-04-13T16:08:06Z</cp:lastPrinted>
  <dcterms:created xsi:type="dcterms:W3CDTF">2006-09-22T13:55:22Z</dcterms:created>
  <dcterms:modified xsi:type="dcterms:W3CDTF">2021-04-13T18:21:23Z</dcterms:modified>
</cp:coreProperties>
</file>