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30" activeTab="1"/>
  </bookViews>
  <sheets>
    <sheet name="P.O." sheetId="1" r:id="rId1"/>
    <sheet name="CRONOGRAMA_FIS_FIN" sheetId="2" r:id="rId2"/>
  </sheets>
  <definedNames>
    <definedName name="_xlnm.Print_Area" localSheetId="0">P.O.!$A$1:$H$42</definedName>
    <definedName name="_xlnm.Print_Titles" localSheetId="0">P.O.!$1:$6</definedName>
  </definedNames>
  <calcPr calcId="144525"/>
</workbook>
</file>

<file path=xl/sharedStrings.xml><?xml version="1.0" encoding="utf-8"?>
<sst xmlns="http://schemas.openxmlformats.org/spreadsheetml/2006/main" count="143" uniqueCount="124">
  <si>
    <t>PLANILHA ORÇAMENTARIA</t>
  </si>
  <si>
    <r>
      <rPr>
        <b/>
        <sz val="12"/>
        <rFont val="Century Gothic"/>
        <charset val="134"/>
      </rPr>
      <t>DATA:</t>
    </r>
    <r>
      <rPr>
        <sz val="12"/>
        <rFont val="Century Gothic"/>
        <charset val="134"/>
      </rPr>
      <t xml:space="preserve"> 22/03/2023</t>
    </r>
  </si>
  <si>
    <t>OBRA:</t>
  </si>
  <si>
    <t>EXECUÇÃO DE INFRA-ESTRUTURA EM TRECHO DA RUA CAXAMBU - BAIRRO DE LOURDES</t>
  </si>
  <si>
    <t>END.:</t>
  </si>
  <si>
    <t>RUA CAXAMBU - BAIRRO DE LOURDES</t>
  </si>
  <si>
    <t>REF.:</t>
  </si>
  <si>
    <t>SETOP(OUTUBRO 2022) - SUDECAP (DEZEMBRO  2022)</t>
  </si>
  <si>
    <t>OBS.:</t>
  </si>
  <si>
    <t>BDI SERVIÇOS</t>
  </si>
  <si>
    <t>ITEM</t>
  </si>
  <si>
    <t xml:space="preserve">CÓDIGO DE REF.  </t>
  </si>
  <si>
    <t>DESCRIÇÃO</t>
  </si>
  <si>
    <t>UNIDADE</t>
  </si>
  <si>
    <t>QUANTIDADE</t>
  </si>
  <si>
    <t>PREÇO UNITÁRIO S/ BDI</t>
  </si>
  <si>
    <t>PREÇO UNITÁRIO C/ BDI</t>
  </si>
  <si>
    <t>TOTAL</t>
  </si>
  <si>
    <t>ADMINISTRAÇÃO LOCAL</t>
  </si>
  <si>
    <t>1.1</t>
  </si>
  <si>
    <t>COMPOSIÇÃO</t>
  </si>
  <si>
    <t>ADMINISTRAÇÃO LOCAL CONFORME ACÓRDÃO Nº 2622/2013 - TCU - PLENÁRIO, TAXA PARA OBRAS DE INFRAESTRUTURA QUARTIL MÉDIO EM PERCENTUAL DE 6,99%</t>
  </si>
  <si>
    <t>UNID</t>
  </si>
  <si>
    <t>CANTEIRO DE OBRAS</t>
  </si>
  <si>
    <t>2.1</t>
  </si>
  <si>
    <t>ED-16660</t>
  </si>
  <si>
    <t xml:space="preserve">FORNECIMENTO E COLOCAÇÃO DE PLACA DE OBRA EM CHAPA GALVANIZADA #26, ESP. 0,45 MM, PLOTADA COM ADESIVO VINÍLICO, AFIXADA COM REBITES 4,8X40 MM, EM ESTRUTURA METÁLICA DE METALON 20X20 MM, ESP. 1,25 MM, INCLUSIVE SUPORTE EM EUCALIPTO AUTOCLAVADO PINTADO COM TINTA PVA DUAS (2) DEMÃOS </t>
  </si>
  <si>
    <t>M²</t>
  </si>
  <si>
    <t>2.2</t>
  </si>
  <si>
    <t>ED-50155</t>
  </si>
  <si>
    <t>LOCAÇÃO DE BANHEIRO QUÍMICO, DIMENSÃO (110X120X230)CM, LINHA PADRÃO, CONTENDO UMA (1) PIA/HIGIENIZADOR DE MÃOS, INCLUSIVE MANUTENÇÃO E MOBILIZAÇÃO/DESMOBILIZAÇÃO</t>
  </si>
  <si>
    <t>MÊS</t>
  </si>
  <si>
    <t>2.3</t>
  </si>
  <si>
    <t>ED-16350</t>
  </si>
  <si>
    <t>LOCAÇÃO DE CONTAINER COM ISOLAMENTO TÉRMICO, TIPO 3, PARA DEPÓSITO / FERRAMENTARIA DE OBRA, COM MEDIDAS REFERENCIAIS DE (6) METROS COMPRIMENTO, (2,3) METROS LARGURA E (2,5) METROS ALTURA ÚTIL INTERNA, INCLUSIVE LIGAÇÕES ELÉTRICAS INTERNAS, EXCLUSIVE MOBILIZAÇÃO / DESMOBILIZAÇÃO E LIGAÇÕES PROVISÓRIAS EXTERNAS</t>
  </si>
  <si>
    <t>2.4</t>
  </si>
  <si>
    <t xml:space="preserve">ED-9075 </t>
  </si>
  <si>
    <t>FORNECIMENTO DE ANDAIME METÁLICO PARA FACHADA ( LOCAÇÃO), INCLUSIVE PISO METÁLICO E SAPATAS, EXCLUSIVE MONTAGEM E DESMONTAGEM</t>
  </si>
  <si>
    <t>M2XMES</t>
  </si>
  <si>
    <t>2.5</t>
  </si>
  <si>
    <t>ED-48246</t>
  </si>
  <si>
    <t>MONTAGEM E DESMONTAGEM DE ANDAIME METÁLICO PARA FACHADA COM PISO METÁLICO, EXCLUSIVE FORNECIMENTO DO ANDAIME E RODAPÉ/GUARDA-CORPO EM MADEIRA</t>
  </si>
  <si>
    <t>M2</t>
  </si>
  <si>
    <t>2.6</t>
  </si>
  <si>
    <t>01.04.09</t>
  </si>
  <si>
    <t>TELA-TAPUME DE POLIPROPILENO H= 1,20 M, INCL. BASE</t>
  </si>
  <si>
    <t>ML</t>
  </si>
  <si>
    <t>2.7</t>
  </si>
  <si>
    <t>ED-50137</t>
  </si>
  <si>
    <t>MOBILIZAÇÃO E DESMOBILIZAÇÃO DE CONTAINER, INCLUSIVE CARGA, DESCARGA E TRANSPORTE EM CAMINHÃO CARROCERIA COM GUINDAUTO (MUNCK), EXCLUSIVE LOCAÇÃO DO CONTAINER</t>
  </si>
  <si>
    <t>MOVIMENTAÇÃO DE TERRA / DEMOLIÇÕES / TRANSPORTE</t>
  </si>
  <si>
    <t>3.1</t>
  </si>
  <si>
    <t>RO-41599</t>
  </si>
  <si>
    <t>DEMOLIÇÃO DE CONCRETO SIMPLES</t>
  </si>
  <si>
    <t>M³</t>
  </si>
  <si>
    <t>3.2</t>
  </si>
  <si>
    <t>ED-51107</t>
  </si>
  <si>
    <t xml:space="preserve">ESCAVAÇÃO MANUAL DE VALA COM PROFUNDIDADE MENOR OU IGUAL A 1,5M </t>
  </si>
  <si>
    <t>3.3</t>
  </si>
  <si>
    <t xml:space="preserve">ED-49777 </t>
  </si>
  <si>
    <t>ESCAVAÇÃO MANUAL DE TUBULÃO A CÉU ABERTO</t>
  </si>
  <si>
    <t>3.4</t>
  </si>
  <si>
    <t>ED-51120</t>
  </si>
  <si>
    <t>REATERRO MANUAL DE VALA</t>
  </si>
  <si>
    <t>3.5</t>
  </si>
  <si>
    <t>ED-51094</t>
  </si>
  <si>
    <t>APILOAMENTO DO FUNDO DE VALAS COM PLACA</t>
  </si>
  <si>
    <t>3.6</t>
  </si>
  <si>
    <t>ED-51131</t>
  </si>
  <si>
    <t>CARGA DE MATERIAL DE QUALQUER NATUREZA SOBRE CAMINHÃO - MANUAL</t>
  </si>
  <si>
    <t>3.7</t>
  </si>
  <si>
    <t xml:space="preserve">RO-41370 </t>
  </si>
  <si>
    <t>TRANSPORTE DE MATERIAL DE QUALQUER NATUREZA. DISTÂNCIA MÉDIA DE TRANSPORTE DE 10,10 A 15,00 KM</t>
  </si>
  <si>
    <t>T X KM</t>
  </si>
  <si>
    <t>ESTRUTURA / SUPERESTRUTURA</t>
  </si>
  <si>
    <t>4.1</t>
  </si>
  <si>
    <t xml:space="preserve">ED-49638 
</t>
  </si>
  <si>
    <t>FORNECIMENTO DE CONCRETO ESTRUTURAL, USINADO BOMBEADO, COM FCK 25 MPA, INCLUSIVE LANÇAMENTO, ADENSAMENTO E ACABAMENTO</t>
  </si>
  <si>
    <t>4.2</t>
  </si>
  <si>
    <t xml:space="preserve">ED-48298 </t>
  </si>
  <si>
    <t>FORNECIMENTO, CORTE, DOBRA E MONTAGEM DE AÇO CA-50/60</t>
  </si>
  <si>
    <t>KG</t>
  </si>
  <si>
    <t>4.3</t>
  </si>
  <si>
    <t xml:space="preserve">ED-49643 </t>
  </si>
  <si>
    <t>FORMA E DESFORMA DE TÁBUA E SARRAFO, REAPROVEITAMENTO (3X), EXCLUSIVE ESCORAMENTO</t>
  </si>
  <si>
    <t>ALVENARIA</t>
  </si>
  <si>
    <t>5.1</t>
  </si>
  <si>
    <t xml:space="preserve">ED-48195 </t>
  </si>
  <si>
    <t>ALVENARIA DE VEDAÇÃO COM BLOCO DE CONCRETO, ESP. 14CM, COM ACABAMENTO APARENTE, INCLUSIVE ARGAMASSA PARA ASSENTAMENTO</t>
  </si>
  <si>
    <t>5.2</t>
  </si>
  <si>
    <t>ED-50994</t>
  </si>
  <si>
    <t>PEITORIL DE CONCRETO E = 3 CM, FCK &gt;= 13,5 MPA, L = 20 CM m 37,74</t>
  </si>
  <si>
    <t>URBANIZAÇÃO</t>
  </si>
  <si>
    <t>6.1</t>
  </si>
  <si>
    <t xml:space="preserve">ED-51147 </t>
  </si>
  <si>
    <t>LANÇAMENTO E ESPALHAMENTO DE SOLO OU MATERIAL DE DEMOLIÇÃO EM ÁREA DE PASSEIO EXCLUSIVE APILOAMENTO</t>
  </si>
  <si>
    <t>6.2</t>
  </si>
  <si>
    <t xml:space="preserve">ED-51144 </t>
  </si>
  <si>
    <t>PASSEIOS DE CONCRETO E = 8 CM, FCK = 15 MPA PADRÃO PREFEITURA</t>
  </si>
  <si>
    <t>LIMPEZA DE OBRA</t>
  </si>
  <si>
    <t>7.1</t>
  </si>
  <si>
    <t>ED-50266</t>
  </si>
  <si>
    <t>LIMPEZA FINAL PARA ENTREGA DA OBRA</t>
  </si>
  <si>
    <t>MOBILIZAÇÃO E DESMOBILIZAÇÃO</t>
  </si>
  <si>
    <t>8.1</t>
  </si>
  <si>
    <t>ED-50392</t>
  </si>
  <si>
    <t>MOBILIZAÇÃO E DESMOBILIZAÇÃO DE OBRA EM CENTRO URBANO OU REGIÃO LIMÍTROFE COM VALOR ATÉ O VALOR DE 1.000.000,00</t>
  </si>
  <si>
    <t>TOTAL DA OBRA</t>
  </si>
  <si>
    <t>TODOS OS SERVIÇOS CITADOS ACIMA, INCLUEM MÃO DE OBRA E FORNECIMENTO DE TODOS OS MATERIAIS</t>
  </si>
  <si>
    <t>Ass.</t>
  </si>
  <si>
    <t>Résponsavel Técnico:</t>
  </si>
  <si>
    <t>FL: 01/01</t>
  </si>
  <si>
    <t>CRONOGRAMA FÍSICO-FINANCEIRO</t>
  </si>
  <si>
    <t>ÓRGÃO     :</t>
  </si>
  <si>
    <t>SECRETARIA MUNICIPAL DE OBRAS</t>
  </si>
  <si>
    <t>OBRA:       :</t>
  </si>
  <si>
    <t>PRAZO      :</t>
  </si>
  <si>
    <t>3 (TRES) MESES</t>
  </si>
  <si>
    <t xml:space="preserve">VALOR TOTAL ORÇADO  </t>
  </si>
  <si>
    <t>SERVIÇOS</t>
  </si>
  <si>
    <t>CUSTO</t>
  </si>
  <si>
    <t>INCID.</t>
  </si>
  <si>
    <t>% SEMANAL</t>
  </si>
  <si>
    <t>% ACUMULADO</t>
  </si>
</sst>
</file>

<file path=xl/styles.xml><?xml version="1.0" encoding="utf-8"?>
<styleSheet xmlns="http://schemas.openxmlformats.org/spreadsheetml/2006/main">
  <numFmts count="7">
    <numFmt numFmtId="176" formatCode="_-* #,##0_-;\-* #,##0_-;_-* &quot;-&quot;_-;_-@_-"/>
    <numFmt numFmtId="177" formatCode="_-&quot;R$&quot;\ * #,##0.00_-;\-&quot;R$&quot;\ * #,##0.00_-;_-&quot;R$&quot;\ * &quot;-&quot;??_-;_-@_-"/>
    <numFmt numFmtId="178" formatCode="_-* #,##0.00_-;\-* #,##0.00_-;_-* &quot;-&quot;??_-;_-@_-"/>
    <numFmt numFmtId="179" formatCode="&quot;R$&quot;\ #,##0.00"/>
    <numFmt numFmtId="180" formatCode="_-&quot;R$&quot;\ * #,##0_-;\-&quot;R$&quot;\ * #,##0_-;_-&quot;R$&quot;\ * &quot;-&quot;_-;_-@_-"/>
    <numFmt numFmtId="181" formatCode="_(&quot;R$ &quot;* #,##0.00_);_(&quot;R$ &quot;* \(#,##0.00\);_(&quot;R$ &quot;* &quot;-&quot;??_);_(@_)"/>
    <numFmt numFmtId="182" formatCode="0.000"/>
  </numFmts>
  <fonts count="32">
    <font>
      <sz val="10"/>
      <name val="Arial"/>
      <charset val="134"/>
    </font>
    <font>
      <sz val="9"/>
      <name val="Arial"/>
      <charset val="134"/>
    </font>
    <font>
      <b/>
      <sz val="9"/>
      <name val="Arial"/>
      <charset val="134"/>
    </font>
    <font>
      <b/>
      <i/>
      <sz val="10"/>
      <name val="Arial"/>
      <charset val="134"/>
    </font>
    <font>
      <b/>
      <sz val="10"/>
      <name val="Arial"/>
      <charset val="134"/>
    </font>
    <font>
      <b/>
      <i/>
      <sz val="9"/>
      <name val="Arial"/>
      <charset val="134"/>
    </font>
    <font>
      <sz val="12"/>
      <name val="Century Gothic"/>
      <charset val="134"/>
    </font>
    <font>
      <sz val="12"/>
      <color indexed="8"/>
      <name val="Century Gothic"/>
      <charset val="134"/>
    </font>
    <font>
      <b/>
      <sz val="12"/>
      <name val="Century Gothic"/>
      <charset val="134"/>
    </font>
    <font>
      <b/>
      <sz val="12"/>
      <color indexed="8"/>
      <name val="Century Gothic"/>
      <charset val="134"/>
    </font>
    <font>
      <sz val="12"/>
      <color rgb="FF000000"/>
      <name val="Century Gothic"/>
      <charset val="134"/>
    </font>
    <font>
      <b/>
      <sz val="12"/>
      <color rgb="FF3F3F3F"/>
      <name val="Century Gothic"/>
      <charset val="134"/>
    </font>
    <font>
      <sz val="10"/>
      <color theme="1"/>
      <name val="Calibri"/>
      <charset val="134"/>
      <scheme val="minor"/>
    </font>
    <font>
      <sz val="11"/>
      <color rgb="FF9C0006"/>
      <name val="Calibri"/>
      <charset val="0"/>
      <scheme val="minor"/>
    </font>
    <font>
      <sz val="11"/>
      <color theme="1"/>
      <name val="Calibri"/>
      <charset val="0"/>
      <scheme val="minor"/>
    </font>
    <font>
      <b/>
      <sz val="11"/>
      <color rgb="FFFFFFFF"/>
      <name val="Calibri"/>
      <charset val="0"/>
      <scheme val="minor"/>
    </font>
    <font>
      <b/>
      <sz val="11"/>
      <color theme="3"/>
      <name val="Calibri"/>
      <charset val="134"/>
      <scheme val="minor"/>
    </font>
    <font>
      <b/>
      <sz val="15"/>
      <color theme="3"/>
      <name val="Calibri"/>
      <charset val="134"/>
      <scheme val="minor"/>
    </font>
    <font>
      <sz val="11"/>
      <color rgb="FFFA7D00"/>
      <name val="Calibri"/>
      <charset val="0"/>
      <scheme val="minor"/>
    </font>
    <font>
      <sz val="11"/>
      <color theme="0"/>
      <name val="Calibri"/>
      <charset val="0"/>
      <scheme val="minor"/>
    </font>
    <font>
      <i/>
      <sz val="11"/>
      <color rgb="FF7F7F7F"/>
      <name val="Calibri"/>
      <charset val="0"/>
      <scheme val="minor"/>
    </font>
    <font>
      <u/>
      <sz val="11"/>
      <color rgb="FF800080"/>
      <name val="Calibri"/>
      <charset val="0"/>
      <scheme val="minor"/>
    </font>
    <font>
      <u/>
      <sz val="11"/>
      <color rgb="FF0000FF"/>
      <name val="Calibri"/>
      <charset val="0"/>
      <scheme val="minor"/>
    </font>
    <font>
      <b/>
      <sz val="11"/>
      <color theme="1"/>
      <name val="Calibri"/>
      <charset val="0"/>
      <scheme val="minor"/>
    </font>
    <font>
      <sz val="11"/>
      <color rgb="FFFF0000"/>
      <name val="Calibri"/>
      <charset val="0"/>
      <scheme val="minor"/>
    </font>
    <font>
      <b/>
      <sz val="18"/>
      <color theme="3"/>
      <name val="Calibri"/>
      <charset val="134"/>
      <scheme val="minor"/>
    </font>
    <font>
      <b/>
      <sz val="11"/>
      <color rgb="FF3F3F3F"/>
      <name val="Calibri"/>
      <charset val="134"/>
      <scheme val="minor"/>
    </font>
    <font>
      <b/>
      <sz val="13"/>
      <color theme="3"/>
      <name val="Calibri"/>
      <charset val="134"/>
      <scheme val="minor"/>
    </font>
    <font>
      <sz val="11"/>
      <color rgb="FF3F3F76"/>
      <name val="Calibri"/>
      <charset val="0"/>
      <scheme val="minor"/>
    </font>
    <font>
      <sz val="11"/>
      <color rgb="FF006100"/>
      <name val="Calibri"/>
      <charset val="0"/>
      <scheme val="minor"/>
    </font>
    <font>
      <b/>
      <sz val="11"/>
      <color rgb="FFFA7D00"/>
      <name val="Calibri"/>
      <charset val="0"/>
      <scheme val="minor"/>
    </font>
    <font>
      <sz val="11"/>
      <color rgb="FF9C6500"/>
      <name val="Calibri"/>
      <charset val="0"/>
      <scheme val="minor"/>
    </font>
  </fonts>
  <fills count="40">
    <fill>
      <patternFill patternType="none"/>
    </fill>
    <fill>
      <patternFill patternType="gray125"/>
    </fill>
    <fill>
      <patternFill patternType="solid">
        <fgColor theme="3" tint="0.6"/>
        <bgColor indexed="64"/>
      </patternFill>
    </fill>
    <fill>
      <patternFill patternType="solid">
        <fgColor theme="3" tint="0.8"/>
        <bgColor indexed="64"/>
      </patternFill>
    </fill>
    <fill>
      <patternFill patternType="solid">
        <fgColor theme="6"/>
        <bgColor indexed="64"/>
      </patternFill>
    </fill>
    <fill>
      <patternFill patternType="solid">
        <fgColor theme="3" tint="0.599993896298105"/>
        <bgColor indexed="64"/>
      </patternFill>
    </fill>
    <fill>
      <patternFill patternType="solid">
        <fgColor theme="0"/>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0" tint="-0.0499893185216834"/>
        <bgColor indexed="64"/>
      </patternFill>
    </fill>
    <fill>
      <patternFill patternType="solid">
        <fgColor theme="3" tint="0.799981688894314"/>
        <bgColor indexed="64"/>
      </patternFill>
    </fill>
    <fill>
      <patternFill patternType="solid">
        <fgColor theme="0" tint="-0.149998474074526"/>
        <bgColor indexed="64"/>
      </patternFill>
    </fill>
    <fill>
      <patternFill patternType="solid">
        <fgColor rgb="FFF2F2F2"/>
        <bgColor indexed="64"/>
      </patternFill>
    </fill>
    <fill>
      <patternFill patternType="solid">
        <fgColor rgb="FFFFC7CE"/>
        <bgColor indexed="64"/>
      </patternFill>
    </fill>
    <fill>
      <patternFill patternType="solid">
        <fgColor theme="6"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5"/>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7" tint="0.799981688894314"/>
        <bgColor indexed="64"/>
      </patternFill>
    </fill>
  </fills>
  <borders count="57">
    <border>
      <left/>
      <right/>
      <top/>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medium">
        <color auto="1"/>
      </top>
      <bottom/>
      <diagonal/>
    </border>
    <border>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rgb="FF000000"/>
      </left>
      <right style="thin">
        <color rgb="FF000000"/>
      </right>
      <top/>
      <bottom/>
      <diagonal/>
    </border>
    <border>
      <left style="thin">
        <color auto="1"/>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auto="1"/>
      </left>
      <right/>
      <top style="medium">
        <color auto="1"/>
      </top>
      <bottom style="thin">
        <color rgb="FF3F3F3F"/>
      </bottom>
      <diagonal/>
    </border>
    <border>
      <left/>
      <right/>
      <top style="medium">
        <color auto="1"/>
      </top>
      <bottom style="thin">
        <color rgb="FF3F3F3F"/>
      </bottom>
      <diagonal/>
    </border>
    <border>
      <left style="thin">
        <color rgb="FF3F3F3F"/>
      </left>
      <right/>
      <top style="thin">
        <color rgb="FF3F3F3F"/>
      </top>
      <bottom/>
      <diagonal/>
    </border>
    <border>
      <left/>
      <right style="thin">
        <color rgb="FF3F3F3F"/>
      </right>
      <top style="thin">
        <color rgb="FF3F3F3F"/>
      </top>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style="thin">
        <color rgb="FF3F3F3F"/>
      </left>
      <right/>
      <top/>
      <bottom style="thin">
        <color rgb="FF3F3F3F"/>
      </bottom>
      <diagonal/>
    </border>
    <border>
      <left/>
      <right style="thin">
        <color rgb="FF3F3F3F"/>
      </right>
      <top/>
      <bottom style="thin">
        <color rgb="FF3F3F3F"/>
      </bottom>
      <diagonal/>
    </border>
    <border>
      <left style="thin">
        <color auto="1"/>
      </left>
      <right/>
      <top/>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53">
    <xf numFmtId="0" fontId="0" fillId="0" borderId="0"/>
    <xf numFmtId="178" fontId="12" fillId="0" borderId="0" applyFont="0" applyFill="0" applyBorder="0" applyAlignment="0" applyProtection="0">
      <alignment vertical="center"/>
    </xf>
    <xf numFmtId="176" fontId="12" fillId="0" borderId="0" applyFont="0" applyFill="0" applyBorder="0" applyAlignment="0" applyProtection="0">
      <alignment vertical="center"/>
    </xf>
    <xf numFmtId="0" fontId="14" fillId="18" borderId="0" applyNumberFormat="0" applyBorder="0" applyAlignment="0" applyProtection="0">
      <alignment vertical="center"/>
    </xf>
    <xf numFmtId="9" fontId="0" fillId="0" borderId="0" applyFont="0" applyFill="0" applyBorder="0" applyAlignment="0" applyProtection="0"/>
    <xf numFmtId="0" fontId="18" fillId="0" borderId="52" applyNumberFormat="0" applyFill="0" applyAlignment="0" applyProtection="0">
      <alignment vertical="center"/>
    </xf>
    <xf numFmtId="0" fontId="15" fillId="15" borderId="49" applyNumberFormat="0" applyAlignment="0" applyProtection="0">
      <alignment vertical="center"/>
    </xf>
    <xf numFmtId="180" fontId="12" fillId="0" borderId="0" applyFont="0" applyFill="0" applyBorder="0" applyAlignment="0" applyProtection="0">
      <alignment vertical="center"/>
    </xf>
    <xf numFmtId="0" fontId="14" fillId="14" borderId="0" applyNumberFormat="0" applyBorder="0" applyAlignment="0" applyProtection="0">
      <alignment vertical="center"/>
    </xf>
    <xf numFmtId="177" fontId="12" fillId="0" borderId="0" applyFon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22" borderId="0" applyNumberFormat="0" applyBorder="0" applyAlignment="0" applyProtection="0">
      <alignment vertical="center"/>
    </xf>
    <xf numFmtId="0" fontId="12" fillId="23" borderId="54" applyNumberFormat="0" applyFont="0" applyAlignment="0" applyProtection="0">
      <alignment vertical="center"/>
    </xf>
    <xf numFmtId="0" fontId="0" fillId="0" borderId="0"/>
    <xf numFmtId="0" fontId="14" fillId="25"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4" borderId="0" applyNumberFormat="0" applyBorder="0" applyAlignment="0" applyProtection="0">
      <alignment vertical="center"/>
    </xf>
    <xf numFmtId="0" fontId="17" fillId="0" borderId="51" applyNumberFormat="0" applyFill="0" applyAlignment="0" applyProtection="0">
      <alignment vertical="center"/>
    </xf>
    <xf numFmtId="0" fontId="19" fillId="21" borderId="0" applyNumberFormat="0" applyBorder="0" applyAlignment="0" applyProtection="0">
      <alignment vertical="center"/>
    </xf>
    <xf numFmtId="0" fontId="27" fillId="0" borderId="51" applyNumberFormat="0" applyFill="0" applyAlignment="0" applyProtection="0">
      <alignment vertical="center"/>
    </xf>
    <xf numFmtId="0" fontId="19" fillId="20" borderId="0" applyNumberFormat="0" applyBorder="0" applyAlignment="0" applyProtection="0">
      <alignment vertical="center"/>
    </xf>
    <xf numFmtId="0" fontId="16" fillId="0" borderId="50" applyNumberFormat="0" applyFill="0" applyAlignment="0" applyProtection="0">
      <alignment vertical="center"/>
    </xf>
    <xf numFmtId="0" fontId="19" fillId="19" borderId="0" applyNumberFormat="0" applyBorder="0" applyAlignment="0" applyProtection="0">
      <alignment vertical="center"/>
    </xf>
    <xf numFmtId="0" fontId="16" fillId="0" borderId="0" applyNumberFormat="0" applyFill="0" applyBorder="0" applyAlignment="0" applyProtection="0">
      <alignment vertical="center"/>
    </xf>
    <xf numFmtId="0" fontId="28" fillId="28" borderId="56" applyNumberFormat="0" applyAlignment="0" applyProtection="0">
      <alignment vertical="center"/>
    </xf>
    <xf numFmtId="0" fontId="26" fillId="12" borderId="55" applyNumberFormat="0" applyAlignment="0" applyProtection="0"/>
    <xf numFmtId="0" fontId="30" fillId="12" borderId="56" applyNumberFormat="0" applyAlignment="0" applyProtection="0">
      <alignment vertical="center"/>
    </xf>
    <xf numFmtId="0" fontId="23" fillId="0" borderId="53" applyNumberFormat="0" applyFill="0" applyAlignment="0" applyProtection="0">
      <alignment vertical="center"/>
    </xf>
    <xf numFmtId="0" fontId="14" fillId="33" borderId="0" applyNumberFormat="0" applyBorder="0" applyAlignment="0" applyProtection="0">
      <alignment vertical="center"/>
    </xf>
    <xf numFmtId="0" fontId="29" fillId="31" borderId="0" applyNumberFormat="0" applyBorder="0" applyAlignment="0" applyProtection="0">
      <alignment vertical="center"/>
    </xf>
    <xf numFmtId="0" fontId="13" fillId="13" borderId="0" applyNumberFormat="0" applyBorder="0" applyAlignment="0" applyProtection="0">
      <alignment vertical="center"/>
    </xf>
    <xf numFmtId="0" fontId="31" fillId="34" borderId="0" applyNumberFormat="0" applyBorder="0" applyAlignment="0" applyProtection="0">
      <alignment vertical="center"/>
    </xf>
    <xf numFmtId="181" fontId="0" fillId="0" borderId="0" applyFont="0" applyFill="0" applyBorder="0" applyAlignment="0" applyProtection="0"/>
    <xf numFmtId="0" fontId="14" fillId="36" borderId="0" applyNumberFormat="0" applyBorder="0" applyAlignment="0" applyProtection="0">
      <alignment vertical="center"/>
    </xf>
    <xf numFmtId="0" fontId="19" fillId="37" borderId="0" applyNumberFormat="0" applyBorder="0" applyAlignment="0" applyProtection="0">
      <alignment vertical="center"/>
    </xf>
    <xf numFmtId="0" fontId="14" fillId="7" borderId="0" applyNumberFormat="0" applyBorder="0" applyAlignment="0" applyProtection="0">
      <alignment vertical="center"/>
    </xf>
    <xf numFmtId="0" fontId="19" fillId="30" borderId="0" applyNumberFormat="0" applyBorder="0" applyAlignment="0" applyProtection="0">
      <alignment vertical="center"/>
    </xf>
    <xf numFmtId="0" fontId="14" fillId="17" borderId="0" applyNumberFormat="0" applyBorder="0" applyAlignment="0" applyProtection="0">
      <alignment vertical="center"/>
    </xf>
    <xf numFmtId="0" fontId="19" fillId="32" borderId="0" applyNumberFormat="0" applyBorder="0" applyAlignment="0" applyProtection="0">
      <alignment vertical="center"/>
    </xf>
    <xf numFmtId="0" fontId="14" fillId="29" borderId="0" applyNumberFormat="0" applyBorder="0" applyAlignment="0" applyProtection="0">
      <alignment vertical="center"/>
    </xf>
    <xf numFmtId="0" fontId="19" fillId="27" borderId="0" applyNumberFormat="0" applyBorder="0" applyAlignment="0" applyProtection="0">
      <alignment vertical="center"/>
    </xf>
    <xf numFmtId="0" fontId="14" fillId="26" borderId="0" applyNumberFormat="0" applyBorder="0" applyAlignment="0" applyProtection="0">
      <alignment vertical="center"/>
    </xf>
    <xf numFmtId="0" fontId="19" fillId="8" borderId="0" applyNumberFormat="0" applyBorder="0" applyAlignment="0" applyProtection="0">
      <alignment vertical="center"/>
    </xf>
    <xf numFmtId="0" fontId="14" fillId="39" borderId="0" applyNumberFormat="0" applyBorder="0" applyAlignment="0" applyProtection="0">
      <alignment vertical="center"/>
    </xf>
    <xf numFmtId="0" fontId="19" fillId="24" borderId="0" applyNumberFormat="0" applyBorder="0" applyAlignment="0" applyProtection="0">
      <alignment vertical="center"/>
    </xf>
    <xf numFmtId="0" fontId="14" fillId="38" borderId="0" applyNumberFormat="0" applyBorder="0" applyAlignment="0" applyProtection="0">
      <alignment vertical="center"/>
    </xf>
    <xf numFmtId="0" fontId="19" fillId="35" borderId="0" applyNumberFormat="0" applyBorder="0" applyAlignment="0" applyProtection="0">
      <alignment vertical="center"/>
    </xf>
    <xf numFmtId="0" fontId="19" fillId="16" borderId="0" applyNumberFormat="0" applyBorder="0" applyAlignment="0" applyProtection="0">
      <alignment vertical="center"/>
    </xf>
    <xf numFmtId="9" fontId="0" fillId="0" borderId="0" applyFont="0" applyFill="0" applyBorder="0" applyAlignment="0" applyProtection="0"/>
    <xf numFmtId="178" fontId="0" fillId="0" borderId="0" applyFont="0" applyFill="0" applyBorder="0" applyAlignment="0" applyProtection="0"/>
  </cellStyleXfs>
  <cellXfs count="185">
    <xf numFmtId="0" fontId="0" fillId="0" borderId="0" xfId="0"/>
    <xf numFmtId="0" fontId="1" fillId="2" borderId="1" xfId="14" applyFont="1" applyFill="1" applyBorder="1" applyAlignment="1">
      <alignment horizontal="center"/>
    </xf>
    <xf numFmtId="0" fontId="2" fillId="2" borderId="2" xfId="14" applyFont="1" applyFill="1" applyBorder="1" applyAlignment="1">
      <alignment horizontal="center"/>
    </xf>
    <xf numFmtId="0" fontId="2" fillId="2" borderId="3" xfId="14" applyFont="1" applyFill="1" applyBorder="1" applyAlignment="1">
      <alignment horizontal="center"/>
    </xf>
    <xf numFmtId="0" fontId="1" fillId="0" borderId="4" xfId="14" applyFont="1" applyFill="1" applyBorder="1" applyAlignment="1">
      <alignment horizontal="left"/>
    </xf>
    <xf numFmtId="0" fontId="1" fillId="0" borderId="5" xfId="14" applyFont="1" applyFill="1" applyBorder="1" applyAlignment="1">
      <alignment horizontal="left"/>
    </xf>
    <xf numFmtId="0" fontId="1" fillId="0" borderId="6" xfId="14" applyFont="1" applyFill="1" applyBorder="1" applyAlignment="1">
      <alignment horizontal="left"/>
    </xf>
    <xf numFmtId="49" fontId="2" fillId="0" borderId="5" xfId="14" applyNumberFormat="1" applyFont="1" applyFill="1" applyBorder="1" applyAlignment="1">
      <alignment horizontal="left"/>
    </xf>
    <xf numFmtId="49" fontId="2" fillId="0" borderId="6" xfId="14" applyNumberFormat="1" applyFont="1" applyFill="1" applyBorder="1" applyAlignment="1">
      <alignment horizontal="left"/>
    </xf>
    <xf numFmtId="0" fontId="2" fillId="0" borderId="5" xfId="14" applyFont="1" applyFill="1" applyBorder="1" applyAlignment="1">
      <alignment horizontal="center"/>
    </xf>
    <xf numFmtId="0" fontId="2" fillId="0" borderId="6" xfId="14" applyFont="1" applyFill="1" applyBorder="1" applyAlignment="1">
      <alignment horizontal="center"/>
    </xf>
    <xf numFmtId="0" fontId="1" fillId="0" borderId="7" xfId="14" applyFont="1" applyFill="1" applyBorder="1"/>
    <xf numFmtId="58" fontId="1" fillId="0" borderId="7" xfId="14" applyNumberFormat="1" applyFont="1" applyFill="1" applyBorder="1" applyAlignment="1">
      <alignment horizontal="center"/>
    </xf>
    <xf numFmtId="0" fontId="1" fillId="0" borderId="7" xfId="14" applyFont="1" applyFill="1" applyBorder="1" applyAlignment="1">
      <alignment horizontal="left"/>
    </xf>
    <xf numFmtId="0" fontId="1" fillId="0" borderId="7" xfId="14" applyFont="1" applyFill="1" applyBorder="1" applyAlignment="1">
      <alignment horizontal="center"/>
    </xf>
    <xf numFmtId="179" fontId="3" fillId="0" borderId="5" xfId="14" applyNumberFormat="1" applyFont="1" applyFill="1" applyBorder="1" applyAlignment="1">
      <alignment horizontal="center"/>
    </xf>
    <xf numFmtId="0" fontId="2" fillId="2" borderId="8" xfId="14" applyFont="1" applyFill="1" applyBorder="1" applyAlignment="1">
      <alignment horizontal="center"/>
    </xf>
    <xf numFmtId="0" fontId="2" fillId="2" borderId="9" xfId="14" applyFont="1" applyFill="1" applyBorder="1" applyAlignment="1">
      <alignment horizontal="center"/>
    </xf>
    <xf numFmtId="0" fontId="2" fillId="3" borderId="10" xfId="14" applyFont="1" applyFill="1" applyBorder="1" applyAlignment="1">
      <alignment horizontal="center"/>
    </xf>
    <xf numFmtId="0" fontId="2" fillId="3" borderId="11" xfId="14" applyFont="1" applyFill="1" applyBorder="1" applyAlignment="1">
      <alignment horizontal="center"/>
    </xf>
    <xf numFmtId="0" fontId="2" fillId="3" borderId="12" xfId="14" applyFont="1" applyFill="1" applyBorder="1" applyAlignment="1">
      <alignment horizontal="center"/>
    </xf>
    <xf numFmtId="0" fontId="2" fillId="3" borderId="13" xfId="14" applyFont="1" applyFill="1" applyBorder="1" applyAlignment="1">
      <alignment horizontal="center"/>
    </xf>
    <xf numFmtId="0" fontId="1" fillId="0" borderId="14" xfId="14" applyFont="1" applyBorder="1" applyAlignment="1">
      <alignment horizontal="center" vertical="center"/>
    </xf>
    <xf numFmtId="0" fontId="1" fillId="0" borderId="15" xfId="14" applyFont="1" applyBorder="1" applyAlignment="1">
      <alignment horizontal="left" vertical="distributed" wrapText="1"/>
    </xf>
    <xf numFmtId="4" fontId="1" fillId="0" borderId="16" xfId="52" applyNumberFormat="1" applyFont="1" applyBorder="1" applyAlignment="1">
      <alignment horizontal="center" vertical="center"/>
    </xf>
    <xf numFmtId="2" fontId="1" fillId="0" borderId="16" xfId="14" applyNumberFormat="1" applyFont="1" applyBorder="1" applyAlignment="1">
      <alignment horizontal="center" vertical="center"/>
    </xf>
    <xf numFmtId="10" fontId="2" fillId="0" borderId="15" xfId="4" applyNumberFormat="1" applyFont="1" applyBorder="1" applyAlignment="1">
      <alignment horizontal="center" vertical="center"/>
    </xf>
    <xf numFmtId="0" fontId="1" fillId="0" borderId="4" xfId="14" applyFont="1" applyBorder="1" applyAlignment="1">
      <alignment horizontal="center" vertical="center"/>
    </xf>
    <xf numFmtId="0" fontId="1" fillId="0" borderId="7" xfId="14" applyFont="1" applyBorder="1" applyAlignment="1">
      <alignment horizontal="left" vertical="distributed" wrapText="1"/>
    </xf>
    <xf numFmtId="4" fontId="1" fillId="0" borderId="15" xfId="52" applyNumberFormat="1" applyFont="1" applyBorder="1" applyAlignment="1">
      <alignment horizontal="center" vertical="center"/>
    </xf>
    <xf numFmtId="2" fontId="1" fillId="0" borderId="15" xfId="14" applyNumberFormat="1" applyFont="1" applyBorder="1" applyAlignment="1">
      <alignment horizontal="center" vertical="center"/>
    </xf>
    <xf numFmtId="4" fontId="1" fillId="0" borderId="7" xfId="52" applyNumberFormat="1" applyFont="1" applyBorder="1" applyAlignment="1" applyProtection="1">
      <alignment horizontal="center" vertical="center"/>
    </xf>
    <xf numFmtId="4" fontId="1" fillId="0" borderId="17" xfId="52" applyNumberFormat="1" applyFont="1" applyBorder="1" applyAlignment="1">
      <alignment horizontal="center" vertical="center"/>
    </xf>
    <xf numFmtId="2" fontId="1" fillId="0" borderId="17" xfId="14" applyNumberFormat="1" applyFont="1" applyBorder="1" applyAlignment="1">
      <alignment horizontal="center" vertical="center"/>
    </xf>
    <xf numFmtId="10" fontId="2" fillId="0" borderId="7" xfId="4" applyNumberFormat="1" applyFont="1" applyBorder="1" applyAlignment="1">
      <alignment horizontal="center" vertical="center"/>
    </xf>
    <xf numFmtId="0" fontId="1" fillId="0" borderId="7" xfId="14" applyFont="1" applyBorder="1" applyAlignment="1">
      <alignment horizontal="left" vertical="distributed"/>
    </xf>
    <xf numFmtId="0" fontId="1" fillId="0" borderId="18" xfId="14" applyFont="1" applyBorder="1" applyAlignment="1">
      <alignment horizontal="left" vertical="distributed"/>
    </xf>
    <xf numFmtId="0" fontId="1" fillId="0" borderId="19" xfId="14" applyFont="1" applyBorder="1" applyAlignment="1">
      <alignment horizontal="left" vertical="distributed"/>
    </xf>
    <xf numFmtId="0" fontId="1" fillId="0" borderId="20" xfId="14" applyFont="1" applyBorder="1" applyAlignment="1">
      <alignment horizontal="left" vertical="distributed"/>
    </xf>
    <xf numFmtId="0" fontId="1" fillId="0" borderId="21" xfId="14" applyFont="1" applyBorder="1" applyAlignment="1">
      <alignment horizontal="left" vertical="distributed"/>
    </xf>
    <xf numFmtId="0" fontId="1" fillId="0" borderId="22" xfId="14" applyFont="1" applyBorder="1" applyAlignment="1">
      <alignment horizontal="left" vertical="distributed"/>
    </xf>
    <xf numFmtId="0" fontId="1" fillId="0" borderId="23" xfId="14" applyFont="1" applyBorder="1" applyAlignment="1">
      <alignment horizontal="left" vertical="distributed"/>
    </xf>
    <xf numFmtId="0" fontId="1" fillId="3" borderId="4" xfId="14" applyFont="1" applyFill="1" applyBorder="1" applyAlignment="1">
      <alignment vertical="center"/>
    </xf>
    <xf numFmtId="0" fontId="4" fillId="3" borderId="5" xfId="14" applyFont="1" applyFill="1" applyBorder="1" applyAlignment="1">
      <alignment horizontal="center" vertical="center"/>
    </xf>
    <xf numFmtId="0" fontId="4" fillId="3" borderId="6" xfId="14" applyFont="1" applyFill="1" applyBorder="1" applyAlignment="1">
      <alignment horizontal="center" vertical="center"/>
    </xf>
    <xf numFmtId="0" fontId="4" fillId="3" borderId="24" xfId="14" applyFont="1" applyFill="1" applyBorder="1" applyAlignment="1">
      <alignment horizontal="center" vertical="center"/>
    </xf>
    <xf numFmtId="4" fontId="4" fillId="3" borderId="7" xfId="52" applyNumberFormat="1" applyFont="1" applyFill="1" applyBorder="1" applyAlignment="1">
      <alignment horizontal="center" vertical="center"/>
    </xf>
    <xf numFmtId="2" fontId="1" fillId="3" borderId="7" xfId="14" applyNumberFormat="1" applyFont="1" applyFill="1" applyBorder="1" applyAlignment="1">
      <alignment horizontal="center" vertical="center"/>
    </xf>
    <xf numFmtId="4" fontId="2" fillId="3" borderId="7" xfId="52" applyNumberFormat="1" applyFont="1" applyFill="1" applyBorder="1" applyAlignment="1">
      <alignment horizontal="center" vertical="center"/>
    </xf>
    <xf numFmtId="0" fontId="2" fillId="3" borderId="5" xfId="14" applyFont="1" applyFill="1" applyBorder="1" applyAlignment="1">
      <alignment horizontal="center" vertical="center"/>
    </xf>
    <xf numFmtId="0" fontId="2" fillId="3" borderId="6" xfId="14" applyFont="1" applyFill="1" applyBorder="1" applyAlignment="1">
      <alignment horizontal="center" vertical="center"/>
    </xf>
    <xf numFmtId="0" fontId="2" fillId="3" borderId="24" xfId="14" applyFont="1" applyFill="1" applyBorder="1" applyAlignment="1">
      <alignment horizontal="center" vertical="center"/>
    </xf>
    <xf numFmtId="0" fontId="1" fillId="3" borderId="7" xfId="14" applyFont="1" applyFill="1" applyBorder="1" applyAlignment="1">
      <alignment horizontal="center" vertical="center"/>
    </xf>
    <xf numFmtId="10" fontId="1" fillId="3" borderId="7" xfId="4" applyNumberFormat="1" applyFont="1" applyFill="1" applyBorder="1" applyAlignment="1">
      <alignment horizontal="center" vertical="center"/>
    </xf>
    <xf numFmtId="0" fontId="1" fillId="3" borderId="25" xfId="14" applyFont="1" applyFill="1" applyBorder="1" applyAlignment="1">
      <alignment vertical="center"/>
    </xf>
    <xf numFmtId="0" fontId="2" fillId="3" borderId="26" xfId="14" applyFont="1" applyFill="1" applyBorder="1" applyAlignment="1">
      <alignment horizontal="center" vertical="center"/>
    </xf>
    <xf numFmtId="0" fontId="2" fillId="3" borderId="27" xfId="14" applyFont="1" applyFill="1" applyBorder="1" applyAlignment="1">
      <alignment horizontal="center" vertical="center"/>
    </xf>
    <xf numFmtId="0" fontId="2" fillId="3" borderId="28" xfId="14" applyFont="1" applyFill="1" applyBorder="1" applyAlignment="1">
      <alignment horizontal="center" vertical="center"/>
    </xf>
    <xf numFmtId="0" fontId="1" fillId="3" borderId="29" xfId="14" applyFont="1" applyFill="1" applyBorder="1" applyAlignment="1">
      <alignment horizontal="center" vertical="center"/>
    </xf>
    <xf numFmtId="10" fontId="1" fillId="3" borderId="29" xfId="4" applyNumberFormat="1" applyFont="1" applyFill="1" applyBorder="1" applyAlignment="1">
      <alignment horizontal="center" vertical="center"/>
    </xf>
    <xf numFmtId="0" fontId="2" fillId="2" borderId="30" xfId="14" applyFont="1" applyFill="1" applyBorder="1" applyAlignment="1">
      <alignment horizontal="center"/>
    </xf>
    <xf numFmtId="0" fontId="5" fillId="0" borderId="3" xfId="14" applyFont="1" applyFill="1" applyBorder="1" applyAlignment="1">
      <alignment horizontal="center"/>
    </xf>
    <xf numFmtId="0" fontId="5" fillId="0" borderId="30" xfId="14" applyFont="1" applyFill="1" applyBorder="1" applyAlignment="1">
      <alignment horizontal="center"/>
    </xf>
    <xf numFmtId="0" fontId="1" fillId="0" borderId="24" xfId="14" applyFont="1" applyFill="1" applyBorder="1" applyAlignment="1">
      <alignment horizontal="left"/>
    </xf>
    <xf numFmtId="0" fontId="5" fillId="0" borderId="0" xfId="14" applyFont="1" applyFill="1" applyAlignment="1">
      <alignment horizontal="center"/>
    </xf>
    <xf numFmtId="0" fontId="5" fillId="0" borderId="31" xfId="14" applyFont="1" applyFill="1" applyBorder="1" applyAlignment="1">
      <alignment horizontal="center"/>
    </xf>
    <xf numFmtId="49" fontId="2" fillId="0" borderId="24" xfId="14" applyNumberFormat="1" applyFont="1" applyFill="1" applyBorder="1" applyAlignment="1">
      <alignment horizontal="left"/>
    </xf>
    <xf numFmtId="0" fontId="2" fillId="0" borderId="24" xfId="14" applyFont="1" applyFill="1" applyBorder="1" applyAlignment="1">
      <alignment horizontal="center"/>
    </xf>
    <xf numFmtId="179" fontId="3" fillId="0" borderId="24" xfId="14" applyNumberFormat="1" applyFont="1" applyFill="1" applyBorder="1" applyAlignment="1">
      <alignment horizontal="center"/>
    </xf>
    <xf numFmtId="0" fontId="2" fillId="2" borderId="12" xfId="14" applyFont="1" applyFill="1" applyBorder="1" applyAlignment="1">
      <alignment horizontal="center"/>
    </xf>
    <xf numFmtId="0" fontId="2" fillId="2" borderId="13" xfId="14" applyFont="1" applyFill="1" applyBorder="1" applyAlignment="1">
      <alignment horizontal="center"/>
    </xf>
    <xf numFmtId="10" fontId="1" fillId="0" borderId="32" xfId="4" applyNumberFormat="1" applyFont="1" applyBorder="1" applyAlignment="1">
      <alignment horizontal="center" vertical="center"/>
    </xf>
    <xf numFmtId="4" fontId="1" fillId="0" borderId="33" xfId="52" applyNumberFormat="1" applyFont="1" applyBorder="1" applyAlignment="1">
      <alignment horizontal="center" vertical="center"/>
    </xf>
    <xf numFmtId="10" fontId="1" fillId="0" borderId="33" xfId="4" applyNumberFormat="1" applyFont="1" applyBorder="1" applyAlignment="1">
      <alignment horizontal="center" vertical="center"/>
    </xf>
    <xf numFmtId="4" fontId="2" fillId="3" borderId="33" xfId="52" applyNumberFormat="1" applyFont="1" applyFill="1" applyBorder="1" applyAlignment="1">
      <alignment horizontal="center" vertical="center"/>
    </xf>
    <xf numFmtId="4" fontId="0" fillId="0" borderId="0" xfId="0" applyNumberFormat="1"/>
    <xf numFmtId="10" fontId="1" fillId="3" borderId="33" xfId="4" applyNumberFormat="1" applyFont="1" applyFill="1" applyBorder="1" applyAlignment="1">
      <alignment horizontal="center" vertical="center"/>
    </xf>
    <xf numFmtId="10" fontId="1" fillId="3" borderId="34" xfId="4" applyNumberFormat="1" applyFont="1" applyFill="1" applyBorder="1" applyAlignment="1">
      <alignment horizontal="center" vertical="center"/>
    </xf>
    <xf numFmtId="0" fontId="6" fillId="0" borderId="0" xfId="0" applyFont="1" applyAlignment="1">
      <alignment vertical="distributed"/>
    </xf>
    <xf numFmtId="0" fontId="7" fillId="4" borderId="0" xfId="0" applyFont="1" applyFill="1"/>
    <xf numFmtId="0" fontId="6" fillId="5" borderId="0" xfId="0" applyFont="1" applyFill="1"/>
    <xf numFmtId="0" fontId="7" fillId="0" borderId="0" xfId="0" applyFont="1"/>
    <xf numFmtId="0" fontId="6" fillId="0" borderId="0" xfId="0" applyFont="1" applyFill="1"/>
    <xf numFmtId="0" fontId="6" fillId="0" borderId="0" xfId="0" applyFont="1" applyAlignment="1">
      <alignment horizontal="distributed" vertical="distributed"/>
    </xf>
    <xf numFmtId="0" fontId="6" fillId="0" borderId="0" xfId="0" applyFont="1" applyFill="1" applyAlignment="1">
      <alignment horizontal="distributed" vertical="distributed"/>
    </xf>
    <xf numFmtId="0" fontId="6" fillId="5" borderId="0" xfId="0" applyFont="1" applyFill="1" applyAlignment="1">
      <alignment horizontal="distributed" vertical="distributed"/>
    </xf>
    <xf numFmtId="0" fontId="6" fillId="6" borderId="0" xfId="0" applyFont="1" applyFill="1" applyAlignment="1">
      <alignment horizontal="distributed" vertical="distributed"/>
    </xf>
    <xf numFmtId="0" fontId="6" fillId="7" borderId="0" xfId="0" applyFont="1" applyFill="1" applyAlignment="1">
      <alignment horizontal="distributed" vertical="distributed"/>
    </xf>
    <xf numFmtId="0" fontId="8" fillId="8" borderId="0" xfId="0" applyFont="1" applyFill="1" applyAlignment="1">
      <alignment horizontal="distributed" vertical="distributed"/>
    </xf>
    <xf numFmtId="0" fontId="6" fillId="8" borderId="0" xfId="0" applyFont="1" applyFill="1" applyAlignment="1">
      <alignment horizontal="distributed" vertical="distributed"/>
    </xf>
    <xf numFmtId="0" fontId="6" fillId="4" borderId="0" xfId="0" applyFont="1" applyFill="1" applyAlignment="1">
      <alignment horizontal="distributed" vertical="distributed"/>
    </xf>
    <xf numFmtId="0" fontId="6" fillId="0" borderId="0" xfId="14" applyFont="1"/>
    <xf numFmtId="0" fontId="6" fillId="0" borderId="0" xfId="0" applyFont="1"/>
    <xf numFmtId="0" fontId="6" fillId="0" borderId="0" xfId="0" applyFont="1" applyAlignment="1">
      <alignment horizontal="center"/>
    </xf>
    <xf numFmtId="2" fontId="6" fillId="0" borderId="0" xfId="0" applyNumberFormat="1" applyFont="1" applyAlignment="1">
      <alignment horizontal="center"/>
    </xf>
    <xf numFmtId="0" fontId="6" fillId="0" borderId="0" xfId="0" applyFont="1" applyAlignment="1">
      <alignment horizontal="right"/>
    </xf>
    <xf numFmtId="182" fontId="6" fillId="0" borderId="0" xfId="0" applyNumberFormat="1" applyFont="1"/>
    <xf numFmtId="0" fontId="6" fillId="0" borderId="7" xfId="0" applyFont="1" applyBorder="1" applyAlignment="1">
      <alignment horizontal="left" vertical="distributed" wrapText="1"/>
    </xf>
    <xf numFmtId="2" fontId="8" fillId="0" borderId="6" xfId="0" applyNumberFormat="1" applyFont="1" applyBorder="1" applyAlignment="1">
      <alignment horizontal="center" vertical="distributed"/>
    </xf>
    <xf numFmtId="2" fontId="8" fillId="0" borderId="24" xfId="0" applyNumberFormat="1" applyFont="1" applyBorder="1" applyAlignment="1">
      <alignment horizontal="center" vertical="distributed"/>
    </xf>
    <xf numFmtId="0" fontId="8" fillId="0" borderId="7" xfId="0" applyFont="1" applyBorder="1" applyAlignment="1">
      <alignment horizontal="center" vertical="distributed"/>
    </xf>
    <xf numFmtId="0" fontId="8" fillId="0" borderId="7" xfId="0" applyFont="1" applyBorder="1" applyAlignment="1">
      <alignment horizontal="center" vertical="distributed" wrapText="1"/>
    </xf>
    <xf numFmtId="49" fontId="8" fillId="0" borderId="7" xfId="0" applyNumberFormat="1" applyFont="1" applyBorder="1" applyAlignment="1">
      <alignment horizontal="center" vertical="distributed"/>
    </xf>
    <xf numFmtId="49" fontId="8" fillId="0" borderId="5" xfId="0" applyNumberFormat="1" applyFont="1" applyBorder="1" applyAlignment="1">
      <alignment horizontal="left" vertical="distributed"/>
    </xf>
    <xf numFmtId="49" fontId="8" fillId="0" borderId="6" xfId="0" applyNumberFormat="1" applyFont="1" applyBorder="1" applyAlignment="1">
      <alignment horizontal="left" vertical="distributed"/>
    </xf>
    <xf numFmtId="49" fontId="8" fillId="0" borderId="24" xfId="0" applyNumberFormat="1" applyFont="1" applyBorder="1" applyAlignment="1">
      <alignment horizontal="left" vertical="distributed"/>
    </xf>
    <xf numFmtId="10" fontId="9" fillId="9" borderId="24" xfId="51" applyNumberFormat="1" applyFont="1" applyFill="1" applyBorder="1" applyAlignment="1">
      <alignment horizontal="right" vertical="center"/>
    </xf>
    <xf numFmtId="0" fontId="9" fillId="5" borderId="7" xfId="0" applyFont="1" applyFill="1" applyBorder="1" applyAlignment="1">
      <alignment horizontal="center" vertical="center"/>
    </xf>
    <xf numFmtId="0" fontId="9" fillId="5" borderId="7" xfId="0" applyFont="1" applyFill="1" applyBorder="1" applyAlignment="1">
      <alignment horizontal="center" vertical="center" wrapText="1"/>
    </xf>
    <xf numFmtId="2" fontId="9" fillId="5" borderId="7" xfId="0" applyNumberFormat="1" applyFont="1" applyFill="1" applyBorder="1" applyAlignment="1">
      <alignment horizontal="center" vertical="center"/>
    </xf>
    <xf numFmtId="0" fontId="9" fillId="5" borderId="7" xfId="0" applyFont="1" applyFill="1" applyBorder="1" applyAlignment="1">
      <alignment horizontal="right" vertical="center" wrapText="1"/>
    </xf>
    <xf numFmtId="0" fontId="8" fillId="7" borderId="7" xfId="0" applyFont="1" applyFill="1" applyBorder="1" applyAlignment="1">
      <alignment horizontal="center" vertical="center"/>
    </xf>
    <xf numFmtId="0" fontId="8" fillId="7" borderId="7" xfId="0" applyFont="1" applyFill="1" applyBorder="1" applyAlignment="1">
      <alignment horizontal="left" vertical="center"/>
    </xf>
    <xf numFmtId="2" fontId="8" fillId="7" borderId="7" xfId="0" applyNumberFormat="1" applyFont="1" applyFill="1" applyBorder="1" applyAlignment="1">
      <alignment horizontal="center" vertical="center"/>
    </xf>
    <xf numFmtId="179" fontId="8" fillId="7" borderId="7" xfId="0" applyNumberFormat="1" applyFont="1" applyFill="1" applyBorder="1" applyAlignment="1">
      <alignment horizontal="right" vertical="center"/>
    </xf>
    <xf numFmtId="0" fontId="6" fillId="0" borderId="7" xfId="0" applyFont="1" applyBorder="1" applyAlignment="1">
      <alignment horizontal="center" vertical="center"/>
    </xf>
    <xf numFmtId="0" fontId="6" fillId="0" borderId="7" xfId="0" applyFont="1" applyBorder="1" applyAlignment="1">
      <alignment horizontal="center" vertical="center" wrapText="1"/>
    </xf>
    <xf numFmtId="0" fontId="6" fillId="0" borderId="7" xfId="0" applyFont="1" applyBorder="1" applyAlignment="1">
      <alignment horizontal="left" vertical="center" wrapText="1"/>
    </xf>
    <xf numFmtId="2" fontId="6" fillId="0" borderId="7" xfId="0" applyNumberFormat="1" applyFont="1" applyBorder="1" applyAlignment="1">
      <alignment horizontal="center" vertical="center"/>
    </xf>
    <xf numFmtId="179" fontId="6" fillId="0" borderId="7" xfId="0" applyNumberFormat="1" applyFont="1" applyBorder="1" applyAlignment="1">
      <alignment horizontal="center" vertical="distributed"/>
    </xf>
    <xf numFmtId="179" fontId="6" fillId="0" borderId="7" xfId="0" applyNumberFormat="1" applyFont="1" applyBorder="1" applyAlignment="1">
      <alignment horizontal="distributed" vertical="distributed"/>
    </xf>
    <xf numFmtId="179" fontId="6" fillId="0" borderId="33" xfId="0" applyNumberFormat="1" applyFont="1" applyBorder="1" applyAlignment="1">
      <alignment horizontal="right" vertical="distributed"/>
    </xf>
    <xf numFmtId="0" fontId="8" fillId="7" borderId="7" xfId="0" applyFont="1" applyFill="1" applyBorder="1" applyAlignment="1">
      <alignment horizontal="center" vertical="center" wrapText="1"/>
    </xf>
    <xf numFmtId="179" fontId="8" fillId="7" borderId="7" xfId="0" applyNumberFormat="1" applyFont="1" applyFill="1" applyBorder="1" applyAlignment="1">
      <alignment horizontal="right" vertical="center" wrapText="1"/>
    </xf>
    <xf numFmtId="0" fontId="6" fillId="0" borderId="4" xfId="0" applyFont="1" applyBorder="1" applyAlignment="1">
      <alignment horizontal="center" vertical="distributed"/>
    </xf>
    <xf numFmtId="0" fontId="6" fillId="0" borderId="7" xfId="0" applyFont="1" applyBorder="1" applyAlignment="1">
      <alignment horizontal="center" vertical="distributed"/>
    </xf>
    <xf numFmtId="2" fontId="6" fillId="0" borderId="7" xfId="0" applyNumberFormat="1" applyFont="1" applyBorder="1" applyAlignment="1">
      <alignment horizontal="center" vertical="distributed"/>
    </xf>
    <xf numFmtId="0" fontId="6" fillId="0" borderId="7" xfId="0" applyFont="1" applyBorder="1" applyAlignment="1">
      <alignment horizontal="center" vertical="distributed" wrapText="1"/>
    </xf>
    <xf numFmtId="49" fontId="10" fillId="0" borderId="35" xfId="0" applyNumberFormat="1" applyFont="1" applyFill="1" applyBorder="1" applyAlignment="1">
      <alignment horizontal="center" vertical="center" wrapText="1" readingOrder="1"/>
    </xf>
    <xf numFmtId="0" fontId="6" fillId="0" borderId="7" xfId="0" applyFont="1" applyFill="1" applyBorder="1" applyAlignment="1">
      <alignment horizontal="center" vertical="center"/>
    </xf>
    <xf numFmtId="0" fontId="6" fillId="0" borderId="7" xfId="0" applyFont="1" applyFill="1" applyBorder="1" applyAlignment="1">
      <alignment horizontal="left" vertical="center" wrapText="1"/>
    </xf>
    <xf numFmtId="0" fontId="6" fillId="0" borderId="7" xfId="0" applyFont="1" applyFill="1" applyBorder="1" applyAlignment="1">
      <alignment horizontal="center" vertical="distributed"/>
    </xf>
    <xf numFmtId="2" fontId="6" fillId="0" borderId="7" xfId="0" applyNumberFormat="1" applyFont="1" applyFill="1" applyBorder="1" applyAlignment="1">
      <alignment horizontal="center" vertical="center"/>
    </xf>
    <xf numFmtId="179" fontId="6" fillId="0" borderId="7" xfId="0" applyNumberFormat="1" applyFont="1" applyFill="1" applyBorder="1" applyAlignment="1">
      <alignment horizontal="center" vertical="distributed"/>
    </xf>
    <xf numFmtId="179" fontId="6" fillId="0" borderId="7" xfId="0" applyNumberFormat="1" applyFont="1" applyFill="1" applyBorder="1" applyAlignment="1">
      <alignment horizontal="distributed" vertical="distributed"/>
    </xf>
    <xf numFmtId="179" fontId="6" fillId="0" borderId="33" xfId="0" applyNumberFormat="1" applyFont="1" applyFill="1" applyBorder="1" applyAlignment="1">
      <alignment horizontal="right" vertical="distributed"/>
    </xf>
    <xf numFmtId="0" fontId="6" fillId="0" borderId="7" xfId="0" applyFont="1" applyFill="1" applyBorder="1" applyAlignment="1">
      <alignment horizontal="center" vertical="center" wrapText="1"/>
    </xf>
    <xf numFmtId="0" fontId="6" fillId="0" borderId="7" xfId="0" applyFont="1" applyFill="1" applyBorder="1" applyAlignment="1">
      <alignment horizontal="left" vertical="center"/>
    </xf>
    <xf numFmtId="179" fontId="6" fillId="0" borderId="7" xfId="0" applyNumberFormat="1" applyFont="1" applyFill="1" applyBorder="1" applyAlignment="1">
      <alignment horizontal="right" vertical="distributed"/>
    </xf>
    <xf numFmtId="179" fontId="6" fillId="0" borderId="7" xfId="0" applyNumberFormat="1" applyFont="1" applyFill="1" applyBorder="1" applyAlignment="1">
      <alignment horizontal="center" vertical="center" wrapText="1"/>
    </xf>
    <xf numFmtId="179" fontId="6" fillId="0" borderId="7" xfId="0" applyNumberFormat="1" applyFont="1" applyFill="1" applyBorder="1" applyAlignment="1">
      <alignment horizontal="left" vertical="distributed" wrapText="1"/>
    </xf>
    <xf numFmtId="2" fontId="6" fillId="0" borderId="7" xfId="0" applyNumberFormat="1" applyFont="1" applyFill="1" applyBorder="1" applyAlignment="1">
      <alignment horizontal="center" vertical="distributed"/>
    </xf>
    <xf numFmtId="0" fontId="8" fillId="10" borderId="7" xfId="0" applyFont="1" applyFill="1" applyBorder="1" applyAlignment="1">
      <alignment horizontal="center" vertical="center"/>
    </xf>
    <xf numFmtId="0" fontId="8" fillId="10" borderId="7" xfId="0" applyFont="1" applyFill="1" applyBorder="1" applyAlignment="1">
      <alignment horizontal="left" vertical="center"/>
    </xf>
    <xf numFmtId="2" fontId="8" fillId="10" borderId="7" xfId="0" applyNumberFormat="1" applyFont="1" applyFill="1" applyBorder="1" applyAlignment="1">
      <alignment horizontal="center" vertical="center"/>
    </xf>
    <xf numFmtId="179" fontId="8" fillId="10" borderId="7" xfId="0" applyNumberFormat="1" applyFont="1" applyFill="1" applyBorder="1" applyAlignment="1">
      <alignment horizontal="right" vertical="center"/>
    </xf>
    <xf numFmtId="0" fontId="6" fillId="0" borderId="7" xfId="0" applyFont="1" applyFill="1" applyBorder="1" applyAlignment="1">
      <alignment horizontal="distributed" vertical="distributed"/>
    </xf>
    <xf numFmtId="0" fontId="6" fillId="0" borderId="7" xfId="0" applyFont="1" applyFill="1" applyBorder="1" applyAlignment="1">
      <alignment horizontal="justify" vertical="distributed" wrapText="1"/>
    </xf>
    <xf numFmtId="0" fontId="6" fillId="0" borderId="7" xfId="0" applyFont="1" applyFill="1" applyBorder="1" applyAlignment="1">
      <alignment horizontal="center" vertical="distributed" wrapText="1"/>
    </xf>
    <xf numFmtId="49" fontId="10" fillId="0" borderId="7" xfId="0" applyNumberFormat="1" applyFont="1" applyFill="1" applyBorder="1" applyAlignment="1">
      <alignment vertical="center" wrapText="1" readingOrder="1"/>
    </xf>
    <xf numFmtId="0" fontId="8" fillId="10" borderId="7" xfId="0" applyFont="1" applyFill="1" applyBorder="1" applyAlignment="1">
      <alignment horizontal="justify" vertical="distributed" wrapText="1"/>
    </xf>
    <xf numFmtId="0" fontId="6" fillId="10" borderId="7" xfId="0" applyFont="1" applyFill="1" applyBorder="1" applyAlignment="1">
      <alignment horizontal="center" vertical="center"/>
    </xf>
    <xf numFmtId="2" fontId="6" fillId="10" borderId="7" xfId="0" applyNumberFormat="1" applyFont="1" applyFill="1" applyBorder="1" applyAlignment="1">
      <alignment horizontal="center" vertical="center"/>
    </xf>
    <xf numFmtId="0" fontId="6" fillId="0" borderId="7" xfId="0" applyFont="1" applyFill="1" applyBorder="1" applyAlignment="1">
      <alignment horizontal="justify" vertical="distributed"/>
    </xf>
    <xf numFmtId="0" fontId="8" fillId="10" borderId="36" xfId="0" applyFont="1" applyFill="1" applyBorder="1" applyAlignment="1">
      <alignment horizontal="center" vertical="center"/>
    </xf>
    <xf numFmtId="0" fontId="8" fillId="10" borderId="9" xfId="0" applyFont="1" applyFill="1" applyBorder="1" applyAlignment="1">
      <alignment horizontal="center" vertical="center"/>
    </xf>
    <xf numFmtId="0" fontId="8" fillId="10" borderId="37" xfId="0" applyFont="1" applyFill="1" applyBorder="1" applyAlignment="1">
      <alignment horizontal="center" vertical="center"/>
    </xf>
    <xf numFmtId="181" fontId="8" fillId="10" borderId="38" xfId="0" applyNumberFormat="1" applyFont="1" applyFill="1" applyBorder="1" applyAlignment="1">
      <alignment horizontal="right" vertical="center"/>
    </xf>
    <xf numFmtId="0" fontId="9" fillId="11" borderId="39" xfId="14" applyFont="1" applyFill="1" applyBorder="1" applyAlignment="1">
      <alignment horizontal="center" vertical="center" wrapText="1"/>
    </xf>
    <xf numFmtId="0" fontId="9" fillId="11" borderId="40" xfId="14" applyFont="1" applyFill="1" applyBorder="1" applyAlignment="1">
      <alignment horizontal="center" vertical="center" wrapText="1"/>
    </xf>
    <xf numFmtId="0" fontId="11" fillId="12" borderId="41" xfId="28" applyFont="1" applyBorder="1" applyAlignment="1">
      <alignment horizontal="center" vertical="center" wrapText="1"/>
    </xf>
    <xf numFmtId="0" fontId="11" fillId="12" borderId="42" xfId="28" applyFont="1" applyBorder="1" applyAlignment="1">
      <alignment horizontal="center" vertical="center" wrapText="1"/>
    </xf>
    <xf numFmtId="0" fontId="11" fillId="12" borderId="43" xfId="28" applyFont="1" applyBorder="1" applyAlignment="1">
      <alignment horizontal="left" vertical="center" wrapText="1"/>
    </xf>
    <xf numFmtId="0" fontId="11" fillId="12" borderId="44" xfId="28" applyFont="1" applyBorder="1" applyAlignment="1">
      <alignment horizontal="left" vertical="center" wrapText="1"/>
    </xf>
    <xf numFmtId="0" fontId="11" fillId="12" borderId="45" xfId="28" applyFont="1" applyBorder="1" applyAlignment="1">
      <alignment horizontal="left" vertical="center" wrapText="1"/>
    </xf>
    <xf numFmtId="0" fontId="11" fillId="12" borderId="46" xfId="28" applyFont="1" applyBorder="1" applyAlignment="1">
      <alignment horizontal="center" vertical="center" wrapText="1"/>
    </xf>
    <xf numFmtId="0" fontId="11" fillId="12" borderId="47" xfId="28" applyFont="1" applyBorder="1" applyAlignment="1">
      <alignment horizontal="center" vertical="center" wrapText="1"/>
    </xf>
    <xf numFmtId="179" fontId="11" fillId="12" borderId="44" xfId="28" applyNumberFormat="1" applyFont="1" applyBorder="1" applyAlignment="1">
      <alignment horizontal="left" vertical="center" wrapText="1"/>
    </xf>
    <xf numFmtId="0" fontId="9" fillId="0" borderId="48" xfId="14" applyFont="1" applyBorder="1" applyAlignment="1">
      <alignment horizontal="center" vertical="center" wrapText="1"/>
    </xf>
    <xf numFmtId="0" fontId="9" fillId="0" borderId="0" xfId="14" applyFont="1" applyAlignment="1">
      <alignment horizontal="center" vertical="center" wrapText="1"/>
    </xf>
    <xf numFmtId="0" fontId="6" fillId="6" borderId="0" xfId="0" applyFont="1" applyFill="1" applyAlignment="1">
      <alignment vertical="distributed"/>
    </xf>
    <xf numFmtId="182" fontId="6" fillId="6" borderId="0" xfId="0" applyNumberFormat="1" applyFont="1" applyFill="1" applyAlignment="1">
      <alignment vertical="distributed"/>
    </xf>
    <xf numFmtId="182" fontId="7" fillId="4" borderId="0" xfId="0" applyNumberFormat="1" applyFont="1" applyFill="1"/>
    <xf numFmtId="0" fontId="6" fillId="6" borderId="0" xfId="0" applyFont="1" applyFill="1" applyAlignment="1">
      <alignment horizontal="center" vertical="center"/>
    </xf>
    <xf numFmtId="182" fontId="6" fillId="6" borderId="0" xfId="0" applyNumberFormat="1" applyFont="1" applyFill="1"/>
    <xf numFmtId="182" fontId="7" fillId="0" borderId="0" xfId="0" applyNumberFormat="1" applyFont="1"/>
    <xf numFmtId="0" fontId="6" fillId="0" borderId="0" xfId="0" applyFont="1" applyFill="1" applyAlignment="1">
      <alignment horizontal="center" vertical="center"/>
    </xf>
    <xf numFmtId="182" fontId="6" fillId="0" borderId="0" xfId="0" applyNumberFormat="1" applyFont="1" applyFill="1"/>
    <xf numFmtId="182" fontId="6" fillId="6" borderId="0" xfId="0" applyNumberFormat="1" applyFont="1" applyFill="1" applyAlignment="1">
      <alignment horizontal="distributed" vertical="distributed"/>
    </xf>
    <xf numFmtId="182" fontId="6" fillId="0" borderId="0" xfId="0" applyNumberFormat="1" applyFont="1" applyFill="1" applyAlignment="1">
      <alignment horizontal="distributed" vertical="distributed"/>
    </xf>
    <xf numFmtId="49" fontId="10" fillId="0" borderId="0" xfId="0" applyNumberFormat="1" applyFont="1" applyFill="1" applyAlignment="1">
      <alignment vertical="center" wrapText="1" readingOrder="1"/>
    </xf>
    <xf numFmtId="182" fontId="6" fillId="0" borderId="0" xfId="0" applyNumberFormat="1" applyFont="1" applyAlignment="1">
      <alignment horizontal="distributed" vertical="distributed"/>
    </xf>
    <xf numFmtId="182" fontId="8" fillId="8" borderId="0" xfId="0" applyNumberFormat="1" applyFont="1" applyFill="1" applyAlignment="1">
      <alignment horizontal="distributed" vertical="distributed"/>
    </xf>
    <xf numFmtId="182" fontId="6" fillId="8" borderId="0" xfId="0" applyNumberFormat="1" applyFont="1" applyFill="1" applyAlignment="1">
      <alignment horizontal="distributed" vertical="distributed"/>
    </xf>
    <xf numFmtId="182" fontId="6" fillId="4" borderId="0" xfId="0" applyNumberFormat="1" applyFont="1" applyFill="1" applyAlignment="1">
      <alignment horizontal="distributed" vertical="distributed"/>
    </xf>
  </cellXfs>
  <cellStyles count="53">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Normal 2" xfId="14"/>
    <cellStyle name="40% - Ênfase 6" xfId="15" builtinId="51"/>
    <cellStyle name="Texto de Aviso" xfId="16" builtinId="11"/>
    <cellStyle name="Título" xfId="17" builtinId="15"/>
    <cellStyle name="Texto Explicativo" xfId="18" builtinId="53"/>
    <cellStyle name="Ênfase 3" xfId="19" builtinId="37"/>
    <cellStyle name="Título 1" xfId="20" builtinId="16"/>
    <cellStyle name="Ênfase 4" xfId="21" builtinId="41"/>
    <cellStyle name="Título 2" xfId="22" builtinId="17"/>
    <cellStyle name="Ênfase 5" xfId="23" builtinId="45"/>
    <cellStyle name="Título 3" xfId="24" builtinId="18"/>
    <cellStyle name="Ênfase 6" xfId="25" builtinId="49"/>
    <cellStyle name="Título 4" xfId="26" builtinId="19"/>
    <cellStyle name="Entrada" xfId="27" builtinId="20"/>
    <cellStyle name="Saída" xfId="28" builtinId="21"/>
    <cellStyle name="Cálculo" xfId="29" builtinId="22"/>
    <cellStyle name="Total" xfId="30" builtinId="25"/>
    <cellStyle name="40% - Ênfase 1" xfId="31" builtinId="31"/>
    <cellStyle name="Bom" xfId="32" builtinId="26"/>
    <cellStyle name="Ruim" xfId="33" builtinId="27"/>
    <cellStyle name="Neutro" xfId="34" builtinId="28"/>
    <cellStyle name="Moeda 2" xfId="35"/>
    <cellStyle name="20% - Ênfase 5" xfId="36" builtinId="46"/>
    <cellStyle name="Ênfase 1" xfId="37" builtinId="29"/>
    <cellStyle name="20% - Ênfase 1" xfId="38" builtinId="30"/>
    <cellStyle name="60% - Ênfase 1" xfId="39" builtinId="32"/>
    <cellStyle name="20% - Ênfase 6" xfId="40" builtinId="50"/>
    <cellStyle name="Ênfase 2" xfId="41" builtinId="33"/>
    <cellStyle name="20% - Ênfase 2" xfId="42" builtinId="34"/>
    <cellStyle name="60% - Ênfase 2" xfId="43" builtinId="36"/>
    <cellStyle name="40% - Ênfase 3" xfId="44" builtinId="39"/>
    <cellStyle name="60% - Ênfase 3" xfId="45" builtinId="40"/>
    <cellStyle name="20% - Ênfase 4" xfId="46" builtinId="42"/>
    <cellStyle name="60% - Ênfase 4" xfId="47" builtinId="44"/>
    <cellStyle name="40% - Ênfase 5" xfId="48" builtinId="47"/>
    <cellStyle name="60% - Ênfase 5" xfId="49" builtinId="48"/>
    <cellStyle name="60% - Ênfase 6" xfId="50" builtinId="52"/>
    <cellStyle name="Porcentagem 2" xfId="51"/>
    <cellStyle name="Vírgula 2"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5</xdr:col>
      <xdr:colOff>606137</xdr:colOff>
      <xdr:row>0</xdr:row>
      <xdr:rowOff>123702</xdr:rowOff>
    </xdr:from>
    <xdr:to>
      <xdr:col>6</xdr:col>
      <xdr:colOff>863187</xdr:colOff>
      <xdr:row>3</xdr:row>
      <xdr:rowOff>295894</xdr:rowOff>
    </xdr:to>
    <xdr:pic>
      <xdr:nvPicPr>
        <xdr:cNvPr id="3" name="Imagem 1"/>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10835005" y="123190"/>
          <a:ext cx="1219835" cy="13150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9</xdr:col>
      <xdr:colOff>466725</xdr:colOff>
      <xdr:row>0</xdr:row>
      <xdr:rowOff>114300</xdr:rowOff>
    </xdr:from>
    <xdr:to>
      <xdr:col>11</xdr:col>
      <xdr:colOff>170251</xdr:colOff>
      <xdr:row>4</xdr:row>
      <xdr:rowOff>123825</xdr:rowOff>
    </xdr:to>
    <xdr:pic>
      <xdr:nvPicPr>
        <xdr:cNvPr id="4" name="Imagem 1"/>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6575425" y="114300"/>
          <a:ext cx="126555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tint="0.399975585192419"/>
  </sheetPr>
  <dimension ref="A1:K115"/>
  <sheetViews>
    <sheetView showGridLines="0" view="pageBreakPreview" zoomScale="70" zoomScaleNormal="75" topLeftCell="A11" workbookViewId="0">
      <selection activeCell="F9" sqref="F9"/>
    </sheetView>
  </sheetViews>
  <sheetFormatPr defaultColWidth="9.1047619047619" defaultRowHeight="17.25"/>
  <cols>
    <col min="1" max="1" width="9.1047619047619" style="92"/>
    <col min="2" max="2" width="17.4380952380952" style="93" customWidth="1"/>
    <col min="3" max="3" width="89.1047619047619" style="92" customWidth="1"/>
    <col min="4" max="4" width="16.3333333333333" style="92" customWidth="1"/>
    <col min="5" max="5" width="21.4380952380952" style="94" customWidth="1"/>
    <col min="6" max="6" width="14.4380952380952" style="92" customWidth="1"/>
    <col min="7" max="7" width="19.3333333333333" style="92" customWidth="1"/>
    <col min="8" max="8" width="18.6666666666667" style="95" customWidth="1"/>
    <col min="9" max="9" width="16.1047619047619" style="92" customWidth="1"/>
    <col min="10" max="10" width="13.1047619047619" style="96" customWidth="1"/>
    <col min="11" max="16384" width="9.1047619047619" style="92"/>
  </cols>
  <sheetData>
    <row r="1" s="78" customFormat="1" ht="30.75" customHeight="1" spans="1:10">
      <c r="A1" s="97"/>
      <c r="B1" s="98" t="s">
        <v>0</v>
      </c>
      <c r="C1" s="99"/>
      <c r="D1" s="100" t="s">
        <v>1</v>
      </c>
      <c r="E1" s="101"/>
      <c r="F1" s="101"/>
      <c r="G1" s="101"/>
      <c r="H1" s="101"/>
      <c r="I1" s="170"/>
      <c r="J1" s="171"/>
    </row>
    <row r="2" s="78" customFormat="1" ht="33" customHeight="1" spans="1:10">
      <c r="A2" s="102" t="s">
        <v>2</v>
      </c>
      <c r="B2" s="103" t="s">
        <v>3</v>
      </c>
      <c r="C2" s="104"/>
      <c r="D2" s="105"/>
      <c r="E2" s="101"/>
      <c r="F2" s="101"/>
      <c r="G2" s="101"/>
      <c r="H2" s="101"/>
      <c r="I2" s="170"/>
      <c r="J2" s="171"/>
    </row>
    <row r="3" s="78" customFormat="1" ht="26.25" customHeight="1" spans="1:10">
      <c r="A3" s="102" t="s">
        <v>4</v>
      </c>
      <c r="B3" s="103" t="s">
        <v>5</v>
      </c>
      <c r="C3" s="104"/>
      <c r="D3" s="105"/>
      <c r="E3" s="101"/>
      <c r="F3" s="101"/>
      <c r="G3" s="101"/>
      <c r="H3" s="101"/>
      <c r="I3" s="170"/>
      <c r="J3" s="171"/>
    </row>
    <row r="4" s="78" customFormat="1" ht="29.25" customHeight="1" spans="1:10">
      <c r="A4" s="102" t="s">
        <v>6</v>
      </c>
      <c r="B4" s="103" t="s">
        <v>7</v>
      </c>
      <c r="C4" s="104"/>
      <c r="D4" s="105"/>
      <c r="E4" s="101"/>
      <c r="F4" s="101"/>
      <c r="G4" s="101"/>
      <c r="H4" s="101"/>
      <c r="I4" s="170"/>
      <c r="J4" s="171"/>
    </row>
    <row r="5" s="78" customFormat="1" ht="33" customHeight="1" spans="1:10">
      <c r="A5" s="102" t="s">
        <v>8</v>
      </c>
      <c r="B5" s="104"/>
      <c r="C5" s="104"/>
      <c r="D5" s="104"/>
      <c r="E5" s="104"/>
      <c r="F5" s="105"/>
      <c r="G5" s="102" t="s">
        <v>9</v>
      </c>
      <c r="H5" s="106">
        <v>0.2439</v>
      </c>
      <c r="I5" s="170"/>
      <c r="J5" s="171"/>
    </row>
    <row r="6" s="79" customFormat="1" ht="45" spans="1:10">
      <c r="A6" s="107" t="s">
        <v>10</v>
      </c>
      <c r="B6" s="108" t="s">
        <v>11</v>
      </c>
      <c r="C6" s="107" t="s">
        <v>12</v>
      </c>
      <c r="D6" s="107" t="s">
        <v>13</v>
      </c>
      <c r="E6" s="109" t="s">
        <v>14</v>
      </c>
      <c r="F6" s="108" t="s">
        <v>15</v>
      </c>
      <c r="G6" s="108" t="s">
        <v>16</v>
      </c>
      <c r="H6" s="110" t="s">
        <v>17</v>
      </c>
      <c r="J6" s="172"/>
    </row>
    <row r="7" s="80" customFormat="1" spans="1:10">
      <c r="A7" s="111">
        <v>1</v>
      </c>
      <c r="B7" s="111"/>
      <c r="C7" s="112" t="s">
        <v>18</v>
      </c>
      <c r="D7" s="112"/>
      <c r="E7" s="113"/>
      <c r="F7" s="112"/>
      <c r="G7" s="112"/>
      <c r="H7" s="114">
        <f>SUM(H8)</f>
        <v>9454.71</v>
      </c>
      <c r="I7" s="173"/>
      <c r="J7" s="174"/>
    </row>
    <row r="8" s="81" customFormat="1" ht="51.75" spans="1:10">
      <c r="A8" s="115" t="s">
        <v>19</v>
      </c>
      <c r="B8" s="116" t="s">
        <v>20</v>
      </c>
      <c r="C8" s="117" t="s">
        <v>21</v>
      </c>
      <c r="D8" s="115" t="s">
        <v>22</v>
      </c>
      <c r="E8" s="118">
        <v>1</v>
      </c>
      <c r="F8" s="119">
        <v>7600.86</v>
      </c>
      <c r="G8" s="120">
        <f>ROUND((F8*H5)+F8,2)</f>
        <v>9454.71</v>
      </c>
      <c r="H8" s="121">
        <f t="shared" ref="H8:H15" si="0">ROUND(G8*E8,2)</f>
        <v>9454.71</v>
      </c>
      <c r="J8" s="175"/>
    </row>
    <row r="9" s="81" customFormat="1" spans="1:10">
      <c r="A9" s="111">
        <v>2</v>
      </c>
      <c r="B9" s="122"/>
      <c r="C9" s="112" t="s">
        <v>23</v>
      </c>
      <c r="D9" s="111"/>
      <c r="E9" s="113"/>
      <c r="F9" s="122"/>
      <c r="G9" s="122"/>
      <c r="H9" s="123">
        <f>SUM(H10:H16)</f>
        <v>12634.71</v>
      </c>
      <c r="J9" s="175"/>
    </row>
    <row r="10" s="81" customFormat="1" ht="86.25" spans="1:10">
      <c r="A10" s="124" t="s">
        <v>24</v>
      </c>
      <c r="B10" s="125" t="s">
        <v>25</v>
      </c>
      <c r="C10" s="97" t="s">
        <v>26</v>
      </c>
      <c r="D10" s="125" t="s">
        <v>27</v>
      </c>
      <c r="E10" s="126">
        <v>2.88</v>
      </c>
      <c r="F10" s="119">
        <v>297.88</v>
      </c>
      <c r="G10" s="120">
        <f>ROUND((F10*H5)+F10,2)</f>
        <v>370.53</v>
      </c>
      <c r="H10" s="121">
        <f t="shared" si="0"/>
        <v>1067.13</v>
      </c>
      <c r="J10" s="175"/>
    </row>
    <row r="11" s="81" customFormat="1" ht="51.75" spans="1:10">
      <c r="A11" s="124" t="s">
        <v>28</v>
      </c>
      <c r="B11" s="127" t="s">
        <v>29</v>
      </c>
      <c r="C11" s="97" t="s">
        <v>30</v>
      </c>
      <c r="D11" s="125" t="s">
        <v>31</v>
      </c>
      <c r="E11" s="126">
        <v>3</v>
      </c>
      <c r="F11" s="119">
        <v>800</v>
      </c>
      <c r="G11" s="120">
        <f>ROUND((F11*H5)+F11,2)</f>
        <v>995.12</v>
      </c>
      <c r="H11" s="121">
        <f t="shared" si="0"/>
        <v>2985.36</v>
      </c>
      <c r="J11" s="175"/>
    </row>
    <row r="12" s="81" customFormat="1" ht="86.25" spans="1:10">
      <c r="A12" s="124" t="s">
        <v>32</v>
      </c>
      <c r="B12" s="125" t="s">
        <v>33</v>
      </c>
      <c r="C12" s="97" t="s">
        <v>34</v>
      </c>
      <c r="D12" s="125" t="s">
        <v>31</v>
      </c>
      <c r="E12" s="126">
        <v>3</v>
      </c>
      <c r="F12" s="119">
        <v>676.39</v>
      </c>
      <c r="G12" s="120">
        <f>ROUND((F12*H5)+F12,2)</f>
        <v>841.36</v>
      </c>
      <c r="H12" s="121">
        <f t="shared" si="0"/>
        <v>2524.08</v>
      </c>
      <c r="J12" s="175"/>
    </row>
    <row r="13" s="81" customFormat="1" ht="51.75" spans="1:10">
      <c r="A13" s="124" t="s">
        <v>35</v>
      </c>
      <c r="B13" s="125" t="s">
        <v>36</v>
      </c>
      <c r="C13" s="97" t="s">
        <v>37</v>
      </c>
      <c r="D13" s="125" t="s">
        <v>38</v>
      </c>
      <c r="E13" s="126">
        <v>246.6</v>
      </c>
      <c r="F13" s="119">
        <v>6.66</v>
      </c>
      <c r="G13" s="120">
        <f>ROUND((F13*H5)+F13,2)</f>
        <v>8.28</v>
      </c>
      <c r="H13" s="121">
        <f t="shared" si="0"/>
        <v>2041.85</v>
      </c>
      <c r="J13" s="175"/>
    </row>
    <row r="14" s="81" customFormat="1" ht="51.75" spans="1:10">
      <c r="A14" s="124" t="s">
        <v>39</v>
      </c>
      <c r="B14" s="125" t="s">
        <v>40</v>
      </c>
      <c r="C14" s="97" t="s">
        <v>41</v>
      </c>
      <c r="D14" s="125" t="s">
        <v>42</v>
      </c>
      <c r="E14" s="126">
        <v>246.6</v>
      </c>
      <c r="F14" s="119">
        <v>8.48</v>
      </c>
      <c r="G14" s="120">
        <f>ROUND((F14*H5)+F14,2)</f>
        <v>10.55</v>
      </c>
      <c r="H14" s="121">
        <f t="shared" si="0"/>
        <v>2601.63</v>
      </c>
      <c r="J14" s="175"/>
    </row>
    <row r="15" s="81" customFormat="1" spans="1:10">
      <c r="A15" s="124" t="s">
        <v>43</v>
      </c>
      <c r="B15" s="128" t="s">
        <v>44</v>
      </c>
      <c r="C15" s="97" t="s">
        <v>45</v>
      </c>
      <c r="D15" s="125" t="s">
        <v>46</v>
      </c>
      <c r="E15" s="126">
        <v>50</v>
      </c>
      <c r="F15" s="119">
        <v>9.02</v>
      </c>
      <c r="G15" s="120">
        <f>ROUND((F15*H5)+F15,2)</f>
        <v>11.22</v>
      </c>
      <c r="H15" s="121">
        <f t="shared" si="0"/>
        <v>561</v>
      </c>
      <c r="J15" s="175"/>
    </row>
    <row r="16" s="81" customFormat="1" ht="51" customHeight="1" spans="1:10">
      <c r="A16" s="124" t="s">
        <v>47</v>
      </c>
      <c r="B16" s="127" t="s">
        <v>48</v>
      </c>
      <c r="C16" s="97" t="s">
        <v>49</v>
      </c>
      <c r="D16" s="115" t="s">
        <v>22</v>
      </c>
      <c r="E16" s="126">
        <v>1</v>
      </c>
      <c r="F16" s="119">
        <v>686.28</v>
      </c>
      <c r="G16" s="120">
        <f>ROUND((F16*H5)+F16,2)</f>
        <v>853.66</v>
      </c>
      <c r="H16" s="121">
        <f t="shared" ref="H16:H20" si="1">ROUND(G16*E16,2)</f>
        <v>853.66</v>
      </c>
      <c r="J16" s="175"/>
    </row>
    <row r="17" s="80" customFormat="1" spans="1:10">
      <c r="A17" s="111">
        <v>3</v>
      </c>
      <c r="B17" s="111"/>
      <c r="C17" s="112" t="s">
        <v>50</v>
      </c>
      <c r="D17" s="112"/>
      <c r="E17" s="113"/>
      <c r="F17" s="112"/>
      <c r="G17" s="112"/>
      <c r="H17" s="114">
        <f>ROUND(SUM(H18:H24),2)</f>
        <v>20739.93</v>
      </c>
      <c r="I17" s="173"/>
      <c r="J17" s="174"/>
    </row>
    <row r="18" s="82" customFormat="1" spans="1:10">
      <c r="A18" s="129" t="s">
        <v>51</v>
      </c>
      <c r="B18" s="129" t="s">
        <v>52</v>
      </c>
      <c r="C18" s="130" t="s">
        <v>53</v>
      </c>
      <c r="D18" s="131" t="s">
        <v>54</v>
      </c>
      <c r="E18" s="132">
        <v>4</v>
      </c>
      <c r="F18" s="133">
        <v>149.83</v>
      </c>
      <c r="G18" s="134">
        <f>ROUND((F18*H5)+F18,2)</f>
        <v>186.37</v>
      </c>
      <c r="H18" s="135">
        <f t="shared" si="1"/>
        <v>745.48</v>
      </c>
      <c r="I18" s="176"/>
      <c r="J18" s="177"/>
    </row>
    <row r="19" s="82" customFormat="1" ht="34.5" spans="1:10">
      <c r="A19" s="129" t="s">
        <v>55</v>
      </c>
      <c r="B19" s="136" t="s">
        <v>56</v>
      </c>
      <c r="C19" s="130" t="s">
        <v>57</v>
      </c>
      <c r="D19" s="131" t="s">
        <v>54</v>
      </c>
      <c r="E19" s="132">
        <v>14.81</v>
      </c>
      <c r="F19" s="133">
        <v>61.26</v>
      </c>
      <c r="G19" s="134">
        <f>ROUND((F19*H5)+F19,2)</f>
        <v>76.2</v>
      </c>
      <c r="H19" s="135">
        <f t="shared" si="1"/>
        <v>1128.52</v>
      </c>
      <c r="I19" s="176"/>
      <c r="J19" s="177"/>
    </row>
    <row r="20" s="82" customFormat="1" spans="1:10">
      <c r="A20" s="129" t="s">
        <v>58</v>
      </c>
      <c r="B20" s="136" t="s">
        <v>59</v>
      </c>
      <c r="C20" s="130" t="s">
        <v>60</v>
      </c>
      <c r="D20" s="131" t="s">
        <v>54</v>
      </c>
      <c r="E20" s="132">
        <v>34.78</v>
      </c>
      <c r="F20" s="133">
        <v>320.17</v>
      </c>
      <c r="G20" s="134">
        <f>ROUND((F20*H5)+F20,2)</f>
        <v>398.26</v>
      </c>
      <c r="H20" s="135">
        <f t="shared" si="1"/>
        <v>13851.48</v>
      </c>
      <c r="I20" s="176"/>
      <c r="J20" s="177"/>
    </row>
    <row r="21" s="82" customFormat="1" spans="1:10">
      <c r="A21" s="129" t="s">
        <v>61</v>
      </c>
      <c r="B21" s="131" t="s">
        <v>62</v>
      </c>
      <c r="C21" s="137" t="s">
        <v>63</v>
      </c>
      <c r="D21" s="131" t="s">
        <v>54</v>
      </c>
      <c r="E21" s="132">
        <v>10</v>
      </c>
      <c r="F21" s="134">
        <v>61.26</v>
      </c>
      <c r="G21" s="134">
        <f>ROUND((F21*H5)+F21,2)</f>
        <v>76.2</v>
      </c>
      <c r="H21" s="138">
        <f t="shared" ref="H21:H24" si="2">ROUND(E21*G21,2)</f>
        <v>762</v>
      </c>
      <c r="I21" s="176"/>
      <c r="J21" s="177"/>
    </row>
    <row r="22" s="82" customFormat="1" spans="1:10">
      <c r="A22" s="129" t="s">
        <v>64</v>
      </c>
      <c r="B22" s="139" t="s">
        <v>65</v>
      </c>
      <c r="C22" s="140" t="s">
        <v>66</v>
      </c>
      <c r="D22" s="131" t="s">
        <v>27</v>
      </c>
      <c r="E22" s="141">
        <v>64</v>
      </c>
      <c r="F22" s="134">
        <v>11.57</v>
      </c>
      <c r="G22" s="134">
        <f>ROUND((F22*H5)+F22,2)</f>
        <v>14.39</v>
      </c>
      <c r="H22" s="138">
        <f t="shared" si="2"/>
        <v>920.96</v>
      </c>
      <c r="I22" s="176"/>
      <c r="J22" s="177"/>
    </row>
    <row r="23" s="82" customFormat="1" spans="1:10">
      <c r="A23" s="129" t="s">
        <v>67</v>
      </c>
      <c r="B23" s="139" t="s">
        <v>68</v>
      </c>
      <c r="C23" s="140" t="s">
        <v>69</v>
      </c>
      <c r="D23" s="131" t="s">
        <v>54</v>
      </c>
      <c r="E23" s="141">
        <v>49.59</v>
      </c>
      <c r="F23" s="134">
        <v>36.04</v>
      </c>
      <c r="G23" s="134">
        <f>ROUND((F23*H5)+F23,2)</f>
        <v>44.83</v>
      </c>
      <c r="H23" s="138">
        <f t="shared" si="2"/>
        <v>2223.12</v>
      </c>
      <c r="I23" s="176"/>
      <c r="J23" s="177"/>
    </row>
    <row r="24" s="82" customFormat="1" ht="34.5" spans="1:10">
      <c r="A24" s="129" t="s">
        <v>70</v>
      </c>
      <c r="B24" s="139" t="s">
        <v>71</v>
      </c>
      <c r="C24" s="140" t="s">
        <v>72</v>
      </c>
      <c r="D24" s="131" t="s">
        <v>73</v>
      </c>
      <c r="E24" s="141">
        <v>893.85</v>
      </c>
      <c r="F24" s="134">
        <v>1</v>
      </c>
      <c r="G24" s="134">
        <f>ROUND((F24*H5)+F24,2)</f>
        <v>1.24</v>
      </c>
      <c r="H24" s="138">
        <f t="shared" si="2"/>
        <v>1108.37</v>
      </c>
      <c r="I24" s="176"/>
      <c r="J24" s="177"/>
    </row>
    <row r="25" s="83" customFormat="1" spans="1:10">
      <c r="A25" s="142">
        <v>4</v>
      </c>
      <c r="B25" s="142"/>
      <c r="C25" s="143" t="s">
        <v>74</v>
      </c>
      <c r="D25" s="142"/>
      <c r="E25" s="144"/>
      <c r="F25" s="143"/>
      <c r="G25" s="143"/>
      <c r="H25" s="145">
        <f>ROUND(SUM(H26:H28),2)</f>
        <v>95217.98</v>
      </c>
      <c r="I25" s="86"/>
      <c r="J25" s="178"/>
    </row>
    <row r="26" s="84" customFormat="1" ht="34.5" spans="1:10">
      <c r="A26" s="146" t="s">
        <v>75</v>
      </c>
      <c r="B26" s="136" t="s">
        <v>76</v>
      </c>
      <c r="C26" s="147" t="s">
        <v>77</v>
      </c>
      <c r="D26" s="148" t="s">
        <v>54</v>
      </c>
      <c r="E26" s="132">
        <v>72.88</v>
      </c>
      <c r="F26" s="134">
        <v>696.13</v>
      </c>
      <c r="G26" s="134">
        <f>ROUND((F26*H5)+F26,2)</f>
        <v>865.92</v>
      </c>
      <c r="H26" s="138">
        <f>ROUND(SUM(E26*G26),2)</f>
        <v>63108.25</v>
      </c>
      <c r="J26" s="179"/>
    </row>
    <row r="27" s="84" customFormat="1" spans="1:10">
      <c r="A27" s="146" t="s">
        <v>78</v>
      </c>
      <c r="B27" s="136" t="s">
        <v>79</v>
      </c>
      <c r="C27" s="147" t="s">
        <v>80</v>
      </c>
      <c r="D27" s="148" t="s">
        <v>81</v>
      </c>
      <c r="E27" s="132">
        <v>1862.63</v>
      </c>
      <c r="F27" s="134">
        <v>13.42</v>
      </c>
      <c r="G27" s="134">
        <f>ROUND((F27*H5)+F27,2)</f>
        <v>16.69</v>
      </c>
      <c r="H27" s="138">
        <f>ROUND(SUM(E27*G27),2)</f>
        <v>31087.29</v>
      </c>
      <c r="J27" s="179"/>
    </row>
    <row r="28" s="84" customFormat="1" ht="34.5" spans="1:10">
      <c r="A28" s="146" t="s">
        <v>82</v>
      </c>
      <c r="B28" s="136" t="s">
        <v>83</v>
      </c>
      <c r="C28" s="147" t="s">
        <v>84</v>
      </c>
      <c r="D28" s="148" t="s">
        <v>54</v>
      </c>
      <c r="E28" s="132">
        <v>13.58</v>
      </c>
      <c r="F28" s="134">
        <v>60.53</v>
      </c>
      <c r="G28" s="134">
        <f>ROUND((F28*H5)+F28,2)</f>
        <v>75.29</v>
      </c>
      <c r="H28" s="138">
        <f>ROUND(SUM(E28*G28),2)</f>
        <v>1022.44</v>
      </c>
      <c r="J28" s="179"/>
    </row>
    <row r="29" s="83" customFormat="1" spans="1:10">
      <c r="A29" s="142">
        <v>5</v>
      </c>
      <c r="B29" s="142"/>
      <c r="C29" s="143" t="s">
        <v>85</v>
      </c>
      <c r="D29" s="142"/>
      <c r="E29" s="144"/>
      <c r="F29" s="143"/>
      <c r="G29" s="143"/>
      <c r="H29" s="145">
        <f>ROUND(SUM(H30:H31),2)</f>
        <v>3094.02</v>
      </c>
      <c r="I29" s="86"/>
      <c r="J29" s="178"/>
    </row>
    <row r="30" s="84" customFormat="1" ht="34.5" spans="1:11">
      <c r="A30" s="146" t="s">
        <v>86</v>
      </c>
      <c r="B30" s="136" t="s">
        <v>87</v>
      </c>
      <c r="C30" s="149" t="s">
        <v>88</v>
      </c>
      <c r="D30" s="148" t="s">
        <v>27</v>
      </c>
      <c r="E30" s="132">
        <v>25.32</v>
      </c>
      <c r="F30" s="134">
        <v>66.79</v>
      </c>
      <c r="G30" s="134">
        <f>ROUND((F30*H5)+F30,2)</f>
        <v>83.08</v>
      </c>
      <c r="H30" s="138">
        <f t="shared" ref="H30:H31" si="3">ROUND(SUM(E30*G30),2)</f>
        <v>2103.59</v>
      </c>
      <c r="I30" s="180"/>
      <c r="J30" s="180"/>
      <c r="K30" s="180"/>
    </row>
    <row r="31" s="84" customFormat="1" spans="1:11">
      <c r="A31" s="146" t="s">
        <v>89</v>
      </c>
      <c r="B31" s="136" t="s">
        <v>90</v>
      </c>
      <c r="C31" s="149" t="s">
        <v>91</v>
      </c>
      <c r="D31" s="148" t="s">
        <v>46</v>
      </c>
      <c r="E31" s="132">
        <v>21.1</v>
      </c>
      <c r="F31" s="134">
        <v>37.74</v>
      </c>
      <c r="G31" s="134">
        <f>ROUND((F31*H5)+F31,2)</f>
        <v>46.94</v>
      </c>
      <c r="H31" s="138">
        <f t="shared" si="3"/>
        <v>990.43</v>
      </c>
      <c r="I31" s="180"/>
      <c r="J31" s="180"/>
      <c r="K31" s="180"/>
    </row>
    <row r="32" s="83" customFormat="1" spans="1:10">
      <c r="A32" s="142">
        <v>6</v>
      </c>
      <c r="B32" s="142"/>
      <c r="C32" s="143" t="s">
        <v>92</v>
      </c>
      <c r="D32" s="142"/>
      <c r="E32" s="144"/>
      <c r="F32" s="143"/>
      <c r="G32" s="143"/>
      <c r="H32" s="145">
        <f>ROUND(SUM(H33:H34),2)</f>
        <v>1961.91</v>
      </c>
      <c r="I32" s="86"/>
      <c r="J32" s="178"/>
    </row>
    <row r="33" s="84" customFormat="1" ht="34.5" spans="1:11">
      <c r="A33" s="146" t="s">
        <v>93</v>
      </c>
      <c r="B33" s="136" t="s">
        <v>94</v>
      </c>
      <c r="C33" s="149" t="s">
        <v>95</v>
      </c>
      <c r="D33" s="148" t="s">
        <v>54</v>
      </c>
      <c r="E33" s="132">
        <v>3.26</v>
      </c>
      <c r="F33" s="134">
        <v>20.72</v>
      </c>
      <c r="G33" s="134">
        <f>ROUND((F33*H5)+F33,2)</f>
        <v>25.77</v>
      </c>
      <c r="H33" s="138">
        <f>ROUND(SUM(E33*G33),2)</f>
        <v>84.01</v>
      </c>
      <c r="I33" s="180"/>
      <c r="J33" s="180"/>
      <c r="K33" s="180"/>
    </row>
    <row r="34" s="84" customFormat="1" spans="1:11">
      <c r="A34" s="146" t="s">
        <v>96</v>
      </c>
      <c r="B34" s="136" t="s">
        <v>97</v>
      </c>
      <c r="C34" s="149" t="s">
        <v>98</v>
      </c>
      <c r="D34" s="131" t="s">
        <v>27</v>
      </c>
      <c r="E34" s="132">
        <v>21.75</v>
      </c>
      <c r="F34" s="134">
        <v>69.41</v>
      </c>
      <c r="G34" s="134">
        <f>ROUND((F34*H5)+F34,2)</f>
        <v>86.34</v>
      </c>
      <c r="H34" s="138">
        <f>ROUND(SUM(E34*G34),2)</f>
        <v>1877.9</v>
      </c>
      <c r="I34" s="180"/>
      <c r="J34" s="180"/>
      <c r="K34" s="180"/>
    </row>
    <row r="35" s="83" customFormat="1" ht="20.25" customHeight="1" spans="1:10">
      <c r="A35" s="142">
        <v>7</v>
      </c>
      <c r="B35" s="142"/>
      <c r="C35" s="150" t="s">
        <v>99</v>
      </c>
      <c r="D35" s="151"/>
      <c r="E35" s="152"/>
      <c r="F35" s="151"/>
      <c r="G35" s="151"/>
      <c r="H35" s="145">
        <f>ROUND(SUM(H36:H36,),2)</f>
        <v>1612</v>
      </c>
      <c r="I35" s="86"/>
      <c r="J35" s="178"/>
    </row>
    <row r="36" s="84" customFormat="1" spans="1:10">
      <c r="A36" s="129" t="s">
        <v>100</v>
      </c>
      <c r="B36" s="129" t="s">
        <v>101</v>
      </c>
      <c r="C36" s="153" t="s">
        <v>102</v>
      </c>
      <c r="D36" s="129" t="s">
        <v>27</v>
      </c>
      <c r="E36" s="132">
        <v>200</v>
      </c>
      <c r="F36" s="134">
        <v>6.48</v>
      </c>
      <c r="G36" s="134">
        <f>ROUND((F36*H5)+F36,2)</f>
        <v>8.06</v>
      </c>
      <c r="H36" s="138">
        <f>ROUND(PRODUCT(E36*G36),2)</f>
        <v>1612</v>
      </c>
      <c r="J36" s="179"/>
    </row>
    <row r="37" s="83" customFormat="1" ht="20.25" customHeight="1" spans="1:10">
      <c r="A37" s="142">
        <v>8</v>
      </c>
      <c r="B37" s="142"/>
      <c r="C37" s="150" t="s">
        <v>103</v>
      </c>
      <c r="D37" s="151"/>
      <c r="E37" s="152"/>
      <c r="F37" s="151"/>
      <c r="G37" s="151"/>
      <c r="H37" s="145">
        <f>ROUND(SUM(H38:H38,),2)</f>
        <v>676.31</v>
      </c>
      <c r="I37" s="86"/>
      <c r="J37" s="178"/>
    </row>
    <row r="38" s="81" customFormat="1" ht="31.8" customHeight="1" spans="1:10">
      <c r="A38" s="124" t="s">
        <v>104</v>
      </c>
      <c r="B38" s="125" t="s">
        <v>105</v>
      </c>
      <c r="C38" s="97" t="s">
        <v>106</v>
      </c>
      <c r="D38" s="125" t="s">
        <v>22</v>
      </c>
      <c r="E38" s="126">
        <v>1</v>
      </c>
      <c r="F38" s="119">
        <v>543.7</v>
      </c>
      <c r="G38" s="120">
        <f>ROUND((F38*H5)+F38,2)</f>
        <v>676.31</v>
      </c>
      <c r="H38" s="121">
        <f>ROUND(G38*E38,2)</f>
        <v>676.31</v>
      </c>
      <c r="J38" s="175"/>
    </row>
    <row r="39" s="83" customFormat="1" ht="18" spans="1:10">
      <c r="A39" s="154" t="s">
        <v>107</v>
      </c>
      <c r="B39" s="155"/>
      <c r="C39" s="155"/>
      <c r="D39" s="155"/>
      <c r="E39" s="155"/>
      <c r="F39" s="155"/>
      <c r="G39" s="156"/>
      <c r="H39" s="157">
        <f>H37+H35+H29+H25+H17+H9+H7+H32</f>
        <v>145391.57</v>
      </c>
      <c r="I39" s="86"/>
      <c r="J39" s="178"/>
    </row>
    <row r="40" s="83" customFormat="1" ht="16.5" customHeight="1" spans="1:10">
      <c r="A40" s="158" t="s">
        <v>108</v>
      </c>
      <c r="B40" s="159"/>
      <c r="C40" s="159"/>
      <c r="D40" s="159"/>
      <c r="E40" s="159"/>
      <c r="F40" s="159"/>
      <c r="G40" s="159"/>
      <c r="H40" s="159"/>
      <c r="I40" s="86"/>
      <c r="J40" s="178"/>
    </row>
    <row r="41" s="83" customFormat="1" ht="19.5" customHeight="1" spans="1:10">
      <c r="A41" s="160" t="s">
        <v>109</v>
      </c>
      <c r="B41" s="161"/>
      <c r="C41" s="162" t="s">
        <v>110</v>
      </c>
      <c r="D41" s="163"/>
      <c r="E41" s="163"/>
      <c r="F41" s="163"/>
      <c r="G41" s="163"/>
      <c r="H41" s="164"/>
      <c r="J41" s="181"/>
    </row>
    <row r="42" s="83" customFormat="1" ht="73.5" customHeight="1" spans="1:10">
      <c r="A42" s="165"/>
      <c r="B42" s="166"/>
      <c r="C42" s="162"/>
      <c r="D42" s="163"/>
      <c r="E42" s="167"/>
      <c r="F42" s="163"/>
      <c r="G42" s="163"/>
      <c r="H42" s="164"/>
      <c r="J42" s="181"/>
    </row>
    <row r="43" s="83" customFormat="1" ht="35.25" customHeight="1" spans="1:10">
      <c r="A43" s="168"/>
      <c r="B43" s="169"/>
      <c r="C43" s="169"/>
      <c r="D43" s="169"/>
      <c r="E43" s="169"/>
      <c r="F43" s="169"/>
      <c r="G43" s="169"/>
      <c r="H43" s="169"/>
      <c r="J43" s="181"/>
    </row>
    <row r="44" s="85" customFormat="1" spans="1:10">
      <c r="A44" s="168"/>
      <c r="B44" s="169"/>
      <c r="C44" s="169"/>
      <c r="D44" s="169"/>
      <c r="E44" s="169"/>
      <c r="F44" s="169"/>
      <c r="G44" s="169"/>
      <c r="H44" s="169"/>
      <c r="I44" s="86"/>
      <c r="J44" s="178"/>
    </row>
    <row r="45" s="86" customFormat="1" spans="1:10">
      <c r="A45" s="92"/>
      <c r="B45" s="93"/>
      <c r="C45" s="92"/>
      <c r="D45" s="92"/>
      <c r="E45" s="94"/>
      <c r="F45" s="92"/>
      <c r="G45" s="92"/>
      <c r="H45" s="95"/>
      <c r="J45" s="178"/>
    </row>
    <row r="46" s="86" customFormat="1" spans="1:10">
      <c r="A46" s="92"/>
      <c r="B46" s="93"/>
      <c r="C46" s="92"/>
      <c r="D46" s="92"/>
      <c r="E46" s="94"/>
      <c r="F46" s="92"/>
      <c r="G46" s="92"/>
      <c r="H46" s="95"/>
      <c r="J46" s="178"/>
    </row>
    <row r="47" s="86" customFormat="1" spans="1:10">
      <c r="A47" s="92"/>
      <c r="B47" s="93"/>
      <c r="C47" s="92"/>
      <c r="D47" s="92"/>
      <c r="E47" s="94"/>
      <c r="F47" s="92"/>
      <c r="G47" s="92"/>
      <c r="H47" s="95"/>
      <c r="J47" s="178"/>
    </row>
    <row r="48" s="86" customFormat="1" spans="1:10">
      <c r="A48" s="92"/>
      <c r="B48" s="93"/>
      <c r="C48" s="92"/>
      <c r="D48" s="92"/>
      <c r="E48" s="94"/>
      <c r="F48" s="92"/>
      <c r="G48" s="92"/>
      <c r="H48" s="95"/>
      <c r="J48" s="178"/>
    </row>
    <row r="49" s="86" customFormat="1" spans="1:10">
      <c r="A49" s="92"/>
      <c r="B49" s="93"/>
      <c r="C49" s="92"/>
      <c r="D49" s="92"/>
      <c r="E49" s="94"/>
      <c r="F49" s="92"/>
      <c r="G49" s="92"/>
      <c r="H49" s="95"/>
      <c r="J49" s="178"/>
    </row>
    <row r="50" s="86" customFormat="1" spans="1:10">
      <c r="A50" s="92"/>
      <c r="B50" s="93"/>
      <c r="C50" s="92"/>
      <c r="D50" s="92"/>
      <c r="E50" s="94"/>
      <c r="F50" s="92"/>
      <c r="G50" s="92"/>
      <c r="H50" s="95"/>
      <c r="J50" s="178"/>
    </row>
    <row r="51" s="85" customFormat="1" spans="1:10">
      <c r="A51" s="92"/>
      <c r="B51" s="93"/>
      <c r="C51" s="92"/>
      <c r="D51" s="92"/>
      <c r="E51" s="94"/>
      <c r="F51" s="92"/>
      <c r="G51" s="92"/>
      <c r="H51" s="95"/>
      <c r="I51" s="86"/>
      <c r="J51" s="178"/>
    </row>
    <row r="52" s="83" customFormat="1" spans="1:10">
      <c r="A52" s="92"/>
      <c r="B52" s="93"/>
      <c r="C52" s="92"/>
      <c r="D52" s="92"/>
      <c r="E52" s="94"/>
      <c r="F52" s="92"/>
      <c r="G52" s="92"/>
      <c r="H52" s="95"/>
      <c r="I52" s="86"/>
      <c r="J52" s="178"/>
    </row>
    <row r="53" s="83" customFormat="1" spans="1:10">
      <c r="A53" s="92"/>
      <c r="B53" s="93"/>
      <c r="C53" s="92"/>
      <c r="D53" s="92"/>
      <c r="E53" s="94"/>
      <c r="F53" s="92"/>
      <c r="G53" s="92"/>
      <c r="H53" s="95"/>
      <c r="I53" s="86"/>
      <c r="J53" s="178"/>
    </row>
    <row r="54" s="83" customFormat="1" spans="1:10">
      <c r="A54" s="92"/>
      <c r="B54" s="93"/>
      <c r="C54" s="92"/>
      <c r="D54" s="92"/>
      <c r="E54" s="94"/>
      <c r="F54" s="92"/>
      <c r="G54" s="92"/>
      <c r="H54" s="95"/>
      <c r="I54" s="86"/>
      <c r="J54" s="178"/>
    </row>
    <row r="55" s="83" customFormat="1" spans="1:10">
      <c r="A55" s="92"/>
      <c r="B55" s="93"/>
      <c r="C55" s="92"/>
      <c r="D55" s="92"/>
      <c r="E55" s="94"/>
      <c r="F55" s="92"/>
      <c r="G55" s="92"/>
      <c r="H55" s="95"/>
      <c r="I55" s="86"/>
      <c r="J55" s="178"/>
    </row>
    <row r="56" s="83" customFormat="1" spans="1:10">
      <c r="A56" s="92"/>
      <c r="B56" s="93"/>
      <c r="C56" s="92"/>
      <c r="D56" s="92"/>
      <c r="E56" s="94"/>
      <c r="F56" s="92"/>
      <c r="G56" s="92"/>
      <c r="H56" s="95"/>
      <c r="I56" s="86"/>
      <c r="J56" s="178"/>
    </row>
    <row r="57" s="83" customFormat="1" ht="24.75" customHeight="1" spans="1:10">
      <c r="A57" s="92"/>
      <c r="B57" s="93"/>
      <c r="C57" s="92"/>
      <c r="D57" s="92"/>
      <c r="E57" s="94"/>
      <c r="F57" s="92"/>
      <c r="G57" s="92"/>
      <c r="H57" s="95"/>
      <c r="I57" s="86"/>
      <c r="J57" s="178"/>
    </row>
    <row r="58" s="83" customFormat="1" ht="24.75" customHeight="1" spans="1:10">
      <c r="A58" s="92"/>
      <c r="B58" s="93"/>
      <c r="C58" s="92"/>
      <c r="D58" s="92"/>
      <c r="E58" s="94"/>
      <c r="F58" s="92"/>
      <c r="G58" s="92"/>
      <c r="H58" s="95"/>
      <c r="I58" s="86"/>
      <c r="J58" s="178"/>
    </row>
    <row r="59" s="83" customFormat="1" spans="1:10">
      <c r="A59" s="92"/>
      <c r="B59" s="93"/>
      <c r="C59" s="92"/>
      <c r="D59" s="92"/>
      <c r="E59" s="94"/>
      <c r="F59" s="92"/>
      <c r="G59" s="92"/>
      <c r="H59" s="95"/>
      <c r="I59" s="86"/>
      <c r="J59" s="178"/>
    </row>
    <row r="60" s="83" customFormat="1" spans="1:10">
      <c r="A60" s="92"/>
      <c r="B60" s="93"/>
      <c r="C60" s="92"/>
      <c r="D60" s="92"/>
      <c r="E60" s="94"/>
      <c r="F60" s="92"/>
      <c r="G60" s="92"/>
      <c r="H60" s="95"/>
      <c r="I60" s="86"/>
      <c r="J60" s="178"/>
    </row>
    <row r="61" s="83" customFormat="1" spans="1:10">
      <c r="A61" s="92"/>
      <c r="B61" s="93"/>
      <c r="C61" s="92"/>
      <c r="D61" s="92"/>
      <c r="E61" s="94"/>
      <c r="F61" s="92"/>
      <c r="G61" s="92"/>
      <c r="H61" s="95"/>
      <c r="I61" s="86"/>
      <c r="J61" s="178"/>
    </row>
    <row r="62" s="85" customFormat="1" spans="1:10">
      <c r="A62" s="92"/>
      <c r="B62" s="93"/>
      <c r="C62" s="92"/>
      <c r="D62" s="92"/>
      <c r="E62" s="94"/>
      <c r="F62" s="92"/>
      <c r="G62" s="92"/>
      <c r="H62" s="95"/>
      <c r="I62" s="86"/>
      <c r="J62" s="178"/>
    </row>
    <row r="63" s="87" customFormat="1" spans="1:10">
      <c r="A63" s="92"/>
      <c r="B63" s="93"/>
      <c r="C63" s="92"/>
      <c r="D63" s="92"/>
      <c r="E63" s="94"/>
      <c r="F63" s="92"/>
      <c r="G63" s="92"/>
      <c r="H63" s="95"/>
      <c r="I63" s="86"/>
      <c r="J63" s="178"/>
    </row>
    <row r="64" s="83" customFormat="1" spans="1:10">
      <c r="A64" s="92"/>
      <c r="B64" s="93"/>
      <c r="C64" s="92"/>
      <c r="D64" s="92"/>
      <c r="E64" s="94"/>
      <c r="F64" s="92"/>
      <c r="G64" s="92"/>
      <c r="H64" s="95"/>
      <c r="I64" s="86"/>
      <c r="J64" s="178"/>
    </row>
    <row r="65" s="83" customFormat="1" spans="1:10">
      <c r="A65" s="92"/>
      <c r="B65" s="93"/>
      <c r="C65" s="92"/>
      <c r="D65" s="92"/>
      <c r="E65" s="94"/>
      <c r="F65" s="92"/>
      <c r="G65" s="92"/>
      <c r="H65" s="95"/>
      <c r="I65" s="86"/>
      <c r="J65" s="178"/>
    </row>
    <row r="66" s="83" customFormat="1" spans="1:10">
      <c r="A66" s="92"/>
      <c r="B66" s="93"/>
      <c r="C66" s="92"/>
      <c r="D66" s="92"/>
      <c r="E66" s="94"/>
      <c r="F66" s="92"/>
      <c r="G66" s="92"/>
      <c r="H66" s="95"/>
      <c r="I66" s="86"/>
      <c r="J66" s="178"/>
    </row>
    <row r="67" s="88" customFormat="1" ht="21.75" customHeight="1" spans="1:10">
      <c r="A67" s="92"/>
      <c r="B67" s="93"/>
      <c r="C67" s="92"/>
      <c r="D67" s="92"/>
      <c r="E67" s="94"/>
      <c r="F67" s="92"/>
      <c r="G67" s="92"/>
      <c r="H67" s="95"/>
      <c r="J67" s="182"/>
    </row>
    <row r="68" s="83" customFormat="1" spans="1:10">
      <c r="A68" s="92"/>
      <c r="B68" s="93"/>
      <c r="C68" s="92"/>
      <c r="D68" s="92"/>
      <c r="E68" s="94"/>
      <c r="F68" s="92"/>
      <c r="G68" s="92"/>
      <c r="H68" s="95"/>
      <c r="J68" s="181"/>
    </row>
    <row r="69" s="83" customFormat="1" spans="1:10">
      <c r="A69" s="92"/>
      <c r="B69" s="93"/>
      <c r="C69" s="92"/>
      <c r="D69" s="92"/>
      <c r="E69" s="94"/>
      <c r="F69" s="92"/>
      <c r="G69" s="92"/>
      <c r="H69" s="95"/>
      <c r="J69" s="181"/>
    </row>
    <row r="70" s="83" customFormat="1" ht="19.5" customHeight="1" spans="1:10">
      <c r="A70" s="92"/>
      <c r="B70" s="93"/>
      <c r="C70" s="92"/>
      <c r="D70" s="92"/>
      <c r="E70" s="94"/>
      <c r="F70" s="92"/>
      <c r="G70" s="92"/>
      <c r="H70" s="95"/>
      <c r="J70" s="181"/>
    </row>
    <row r="71" s="83" customFormat="1" ht="46.5" customHeight="1" spans="1:10">
      <c r="A71" s="92"/>
      <c r="B71" s="93"/>
      <c r="C71" s="92"/>
      <c r="D71" s="92"/>
      <c r="E71" s="94"/>
      <c r="F71" s="92"/>
      <c r="G71" s="92"/>
      <c r="H71" s="95"/>
      <c r="J71" s="181"/>
    </row>
    <row r="72" s="83" customFormat="1" ht="19.5" customHeight="1" spans="1:10">
      <c r="A72" s="92"/>
      <c r="B72" s="93"/>
      <c r="C72" s="92"/>
      <c r="D72" s="92"/>
      <c r="E72" s="94"/>
      <c r="F72" s="92"/>
      <c r="G72" s="92"/>
      <c r="H72" s="95"/>
      <c r="J72" s="181"/>
    </row>
    <row r="73" s="89" customFormat="1" spans="1:10">
      <c r="A73" s="92"/>
      <c r="B73" s="93"/>
      <c r="C73" s="92"/>
      <c r="D73" s="92"/>
      <c r="E73" s="94"/>
      <c r="F73" s="92"/>
      <c r="G73" s="92"/>
      <c r="H73" s="95"/>
      <c r="J73" s="183"/>
    </row>
    <row r="74" s="83" customFormat="1" spans="1:10">
      <c r="A74" s="92"/>
      <c r="B74" s="93"/>
      <c r="C74" s="92"/>
      <c r="D74" s="92"/>
      <c r="E74" s="94"/>
      <c r="F74" s="92"/>
      <c r="G74" s="92"/>
      <c r="H74" s="95"/>
      <c r="J74" s="181"/>
    </row>
    <row r="75" s="83" customFormat="1" spans="1:10">
      <c r="A75" s="92"/>
      <c r="B75" s="93"/>
      <c r="C75" s="92"/>
      <c r="D75" s="92"/>
      <c r="E75" s="94"/>
      <c r="F75" s="92"/>
      <c r="G75" s="92"/>
      <c r="H75" s="95"/>
      <c r="J75" s="181"/>
    </row>
    <row r="76" s="89" customFormat="1" spans="1:10">
      <c r="A76" s="92"/>
      <c r="B76" s="93"/>
      <c r="C76" s="92"/>
      <c r="D76" s="92"/>
      <c r="E76" s="94"/>
      <c r="F76" s="92"/>
      <c r="G76" s="92"/>
      <c r="H76" s="95"/>
      <c r="J76" s="183"/>
    </row>
    <row r="77" s="83" customFormat="1" spans="1:10">
      <c r="A77" s="92"/>
      <c r="B77" s="93"/>
      <c r="C77" s="92"/>
      <c r="D77" s="92"/>
      <c r="E77" s="94"/>
      <c r="F77" s="92"/>
      <c r="G77" s="92"/>
      <c r="H77" s="95"/>
      <c r="J77" s="181"/>
    </row>
    <row r="78" s="83" customFormat="1" spans="1:10">
      <c r="A78" s="92"/>
      <c r="B78" s="93"/>
      <c r="C78" s="92"/>
      <c r="D78" s="92"/>
      <c r="E78" s="94"/>
      <c r="F78" s="92"/>
      <c r="G78" s="92"/>
      <c r="H78" s="95"/>
      <c r="J78" s="181"/>
    </row>
    <row r="79" s="89" customFormat="1" spans="1:10">
      <c r="A79" s="92"/>
      <c r="B79" s="93"/>
      <c r="C79" s="92"/>
      <c r="D79" s="92"/>
      <c r="E79" s="94"/>
      <c r="F79" s="92"/>
      <c r="G79" s="92"/>
      <c r="H79" s="95"/>
      <c r="J79" s="183"/>
    </row>
    <row r="80" s="83" customFormat="1" spans="1:10">
      <c r="A80" s="92"/>
      <c r="B80" s="93"/>
      <c r="C80" s="92"/>
      <c r="D80" s="92"/>
      <c r="E80" s="94"/>
      <c r="F80" s="92"/>
      <c r="G80" s="92"/>
      <c r="H80" s="95"/>
      <c r="J80" s="181"/>
    </row>
    <row r="81" s="83" customFormat="1" spans="1:10">
      <c r="A81" s="92"/>
      <c r="B81" s="93"/>
      <c r="C81" s="92"/>
      <c r="D81" s="92"/>
      <c r="E81" s="94"/>
      <c r="F81" s="92"/>
      <c r="G81" s="92"/>
      <c r="H81" s="95"/>
      <c r="J81" s="181"/>
    </row>
    <row r="82" s="83" customFormat="1" spans="1:10">
      <c r="A82" s="92"/>
      <c r="B82" s="93"/>
      <c r="C82" s="92"/>
      <c r="D82" s="92"/>
      <c r="E82" s="94"/>
      <c r="F82" s="92"/>
      <c r="G82" s="92"/>
      <c r="H82" s="95"/>
      <c r="J82" s="181"/>
    </row>
    <row r="83" s="83" customFormat="1" spans="1:10">
      <c r="A83" s="92"/>
      <c r="B83" s="93"/>
      <c r="C83" s="92"/>
      <c r="D83" s="92"/>
      <c r="E83" s="94"/>
      <c r="F83" s="92"/>
      <c r="G83" s="92"/>
      <c r="H83" s="95"/>
      <c r="J83" s="181"/>
    </row>
    <row r="84" s="89" customFormat="1" spans="1:10">
      <c r="A84" s="92"/>
      <c r="B84" s="93"/>
      <c r="C84" s="92"/>
      <c r="D84" s="92"/>
      <c r="E84" s="94"/>
      <c r="F84" s="92"/>
      <c r="G84" s="92"/>
      <c r="H84" s="95"/>
      <c r="J84" s="183"/>
    </row>
    <row r="85" s="86" customFormat="1" spans="1:10">
      <c r="A85" s="92"/>
      <c r="B85" s="93"/>
      <c r="C85" s="92"/>
      <c r="D85" s="92"/>
      <c r="E85" s="94"/>
      <c r="F85" s="92"/>
      <c r="G85" s="92"/>
      <c r="H85" s="95"/>
      <c r="J85" s="178"/>
    </row>
    <row r="86" s="86" customFormat="1" ht="32.25" customHeight="1" spans="1:10">
      <c r="A86" s="92"/>
      <c r="B86" s="93"/>
      <c r="C86" s="92"/>
      <c r="D86" s="92"/>
      <c r="E86" s="94"/>
      <c r="F86" s="92"/>
      <c r="G86" s="92"/>
      <c r="H86" s="95"/>
      <c r="J86" s="178"/>
    </row>
    <row r="87" s="86" customFormat="1" ht="49.5" customHeight="1" spans="1:10">
      <c r="A87" s="92"/>
      <c r="B87" s="93"/>
      <c r="C87" s="92"/>
      <c r="D87" s="92"/>
      <c r="E87" s="94"/>
      <c r="F87" s="92"/>
      <c r="G87" s="92"/>
      <c r="H87" s="95"/>
      <c r="J87" s="178"/>
    </row>
    <row r="88" s="86" customFormat="1" spans="1:10">
      <c r="A88" s="92"/>
      <c r="B88" s="93"/>
      <c r="C88" s="92"/>
      <c r="D88" s="92"/>
      <c r="E88" s="94"/>
      <c r="F88" s="92"/>
      <c r="G88" s="92"/>
      <c r="H88" s="95"/>
      <c r="J88" s="178"/>
    </row>
    <row r="89" s="86" customFormat="1" spans="1:10">
      <c r="A89" s="92"/>
      <c r="B89" s="93"/>
      <c r="C89" s="92"/>
      <c r="D89" s="92"/>
      <c r="E89" s="94"/>
      <c r="F89" s="92"/>
      <c r="G89" s="92"/>
      <c r="H89" s="95"/>
      <c r="J89" s="178"/>
    </row>
    <row r="90" s="86" customFormat="1" ht="15.75" customHeight="1" spans="1:10">
      <c r="A90" s="92"/>
      <c r="B90" s="93"/>
      <c r="C90" s="92"/>
      <c r="D90" s="92"/>
      <c r="E90" s="94"/>
      <c r="F90" s="92"/>
      <c r="G90" s="92"/>
      <c r="H90" s="95"/>
      <c r="J90" s="178"/>
    </row>
    <row r="91" s="86" customFormat="1" spans="1:10">
      <c r="A91" s="92"/>
      <c r="B91" s="93"/>
      <c r="C91" s="92"/>
      <c r="D91" s="92"/>
      <c r="E91" s="94"/>
      <c r="F91" s="92"/>
      <c r="G91" s="92"/>
      <c r="H91" s="95"/>
      <c r="J91" s="178"/>
    </row>
    <row r="92" s="89" customFormat="1" spans="1:10">
      <c r="A92" s="92"/>
      <c r="B92" s="93"/>
      <c r="C92" s="92"/>
      <c r="D92" s="92"/>
      <c r="E92" s="94"/>
      <c r="F92" s="92"/>
      <c r="G92" s="92"/>
      <c r="H92" s="95"/>
      <c r="J92" s="183"/>
    </row>
    <row r="93" s="86" customFormat="1" spans="1:10">
      <c r="A93" s="92"/>
      <c r="B93" s="93"/>
      <c r="C93" s="92"/>
      <c r="D93" s="92"/>
      <c r="E93" s="94"/>
      <c r="F93" s="92"/>
      <c r="G93" s="92"/>
      <c r="H93" s="95"/>
      <c r="J93" s="178"/>
    </row>
    <row r="94" s="86" customFormat="1" spans="1:10">
      <c r="A94" s="92"/>
      <c r="B94" s="93"/>
      <c r="C94" s="92"/>
      <c r="D94" s="92"/>
      <c r="E94" s="94"/>
      <c r="F94" s="92"/>
      <c r="G94" s="92"/>
      <c r="H94" s="95"/>
      <c r="J94" s="178"/>
    </row>
    <row r="95" s="86" customFormat="1" spans="1:10">
      <c r="A95" s="92"/>
      <c r="B95" s="93"/>
      <c r="C95" s="92"/>
      <c r="D95" s="92"/>
      <c r="E95" s="94"/>
      <c r="F95" s="92"/>
      <c r="G95" s="92"/>
      <c r="H95" s="95"/>
      <c r="J95" s="178"/>
    </row>
    <row r="96" s="86" customFormat="1" spans="1:10">
      <c r="A96" s="92"/>
      <c r="B96" s="93"/>
      <c r="C96" s="92"/>
      <c r="D96" s="92"/>
      <c r="E96" s="94"/>
      <c r="F96" s="92"/>
      <c r="G96" s="92"/>
      <c r="H96" s="95"/>
      <c r="J96" s="178"/>
    </row>
    <row r="97" s="86" customFormat="1" spans="1:10">
      <c r="A97" s="92"/>
      <c r="B97" s="93"/>
      <c r="C97" s="92"/>
      <c r="D97" s="92"/>
      <c r="E97" s="94"/>
      <c r="F97" s="92"/>
      <c r="G97" s="92"/>
      <c r="H97" s="95"/>
      <c r="J97" s="178"/>
    </row>
    <row r="98" s="86" customFormat="1" spans="1:10">
      <c r="A98" s="92"/>
      <c r="B98" s="93"/>
      <c r="C98" s="92"/>
      <c r="D98" s="92"/>
      <c r="E98" s="94"/>
      <c r="F98" s="92"/>
      <c r="G98" s="92"/>
      <c r="H98" s="95"/>
      <c r="J98" s="178"/>
    </row>
    <row r="99" s="86" customFormat="1" spans="1:10">
      <c r="A99" s="92"/>
      <c r="B99" s="93"/>
      <c r="C99" s="92"/>
      <c r="D99" s="92"/>
      <c r="E99" s="94"/>
      <c r="F99" s="92"/>
      <c r="G99" s="92"/>
      <c r="H99" s="95"/>
      <c r="J99" s="178"/>
    </row>
    <row r="100" s="86" customFormat="1" spans="1:10">
      <c r="A100" s="92"/>
      <c r="B100" s="93"/>
      <c r="C100" s="92"/>
      <c r="D100" s="92"/>
      <c r="E100" s="94"/>
      <c r="F100" s="92"/>
      <c r="G100" s="92"/>
      <c r="H100" s="95"/>
      <c r="J100" s="178"/>
    </row>
    <row r="101" s="89" customFormat="1" spans="1:10">
      <c r="A101" s="92"/>
      <c r="B101" s="93"/>
      <c r="C101" s="92"/>
      <c r="D101" s="92"/>
      <c r="E101" s="94"/>
      <c r="F101" s="92"/>
      <c r="G101" s="92"/>
      <c r="H101" s="95"/>
      <c r="J101" s="183"/>
    </row>
    <row r="102" s="89" customFormat="1" spans="1:10">
      <c r="A102" s="92"/>
      <c r="B102" s="93"/>
      <c r="C102" s="92"/>
      <c r="D102" s="92"/>
      <c r="E102" s="94"/>
      <c r="F102" s="92"/>
      <c r="G102" s="92"/>
      <c r="H102" s="95"/>
      <c r="J102" s="183"/>
    </row>
    <row r="103" s="83" customFormat="1" spans="1:10">
      <c r="A103" s="92"/>
      <c r="B103" s="93"/>
      <c r="C103" s="92"/>
      <c r="D103" s="92"/>
      <c r="E103" s="94"/>
      <c r="F103" s="92"/>
      <c r="G103" s="92"/>
      <c r="H103" s="95"/>
      <c r="J103" s="181"/>
    </row>
    <row r="104" s="83" customFormat="1" spans="1:10">
      <c r="A104" s="92"/>
      <c r="B104" s="93"/>
      <c r="C104" s="92"/>
      <c r="D104" s="92"/>
      <c r="E104" s="94"/>
      <c r="F104" s="92"/>
      <c r="G104" s="92"/>
      <c r="H104" s="95"/>
      <c r="J104" s="181"/>
    </row>
    <row r="105" s="83" customFormat="1" spans="1:10">
      <c r="A105" s="92"/>
      <c r="B105" s="93"/>
      <c r="C105" s="92"/>
      <c r="D105" s="92"/>
      <c r="E105" s="94"/>
      <c r="F105" s="92"/>
      <c r="G105" s="92"/>
      <c r="H105" s="95"/>
      <c r="J105" s="181"/>
    </row>
    <row r="106" s="83" customFormat="1" spans="1:10">
      <c r="A106" s="92"/>
      <c r="B106" s="93"/>
      <c r="C106" s="92"/>
      <c r="D106" s="92"/>
      <c r="E106" s="94"/>
      <c r="F106" s="92"/>
      <c r="G106" s="92"/>
      <c r="H106" s="95"/>
      <c r="J106" s="181"/>
    </row>
    <row r="107" s="83" customFormat="1" spans="1:10">
      <c r="A107" s="92"/>
      <c r="B107" s="93"/>
      <c r="C107" s="92"/>
      <c r="D107" s="92"/>
      <c r="E107" s="94"/>
      <c r="F107" s="92"/>
      <c r="G107" s="92"/>
      <c r="H107" s="95"/>
      <c r="J107" s="181"/>
    </row>
    <row r="108" s="89" customFormat="1" spans="1:10">
      <c r="A108" s="92"/>
      <c r="B108" s="93"/>
      <c r="C108" s="92"/>
      <c r="D108" s="92"/>
      <c r="E108" s="94"/>
      <c r="F108" s="92"/>
      <c r="G108" s="92"/>
      <c r="H108" s="95"/>
      <c r="J108" s="183"/>
    </row>
    <row r="109" s="83" customFormat="1" spans="1:10">
      <c r="A109" s="92"/>
      <c r="B109" s="93"/>
      <c r="C109" s="92"/>
      <c r="D109" s="92"/>
      <c r="E109" s="94"/>
      <c r="F109" s="92"/>
      <c r="G109" s="92"/>
      <c r="H109" s="95"/>
      <c r="J109" s="181"/>
    </row>
    <row r="110" s="83" customFormat="1" spans="1:10">
      <c r="A110" s="92"/>
      <c r="B110" s="93"/>
      <c r="C110" s="92"/>
      <c r="D110" s="92"/>
      <c r="E110" s="94"/>
      <c r="F110" s="92"/>
      <c r="G110" s="92"/>
      <c r="H110" s="95"/>
      <c r="J110" s="181"/>
    </row>
    <row r="111" s="87" customFormat="1" spans="1:10">
      <c r="A111" s="92"/>
      <c r="B111" s="93"/>
      <c r="C111" s="92"/>
      <c r="D111" s="92"/>
      <c r="E111" s="94"/>
      <c r="F111" s="92"/>
      <c r="G111" s="92"/>
      <c r="H111" s="95"/>
      <c r="I111" s="86"/>
      <c r="J111" s="178"/>
    </row>
    <row r="112" s="87" customFormat="1" spans="1:10">
      <c r="A112" s="92"/>
      <c r="B112" s="93"/>
      <c r="C112" s="92"/>
      <c r="D112" s="92"/>
      <c r="E112" s="94"/>
      <c r="F112" s="92"/>
      <c r="G112" s="92"/>
      <c r="H112" s="95"/>
      <c r="I112" s="86"/>
      <c r="J112" s="178"/>
    </row>
    <row r="113" s="87" customFormat="1" spans="1:10">
      <c r="A113" s="92"/>
      <c r="B113" s="93"/>
      <c r="C113" s="92"/>
      <c r="D113" s="92"/>
      <c r="E113" s="94"/>
      <c r="F113" s="92"/>
      <c r="G113" s="92"/>
      <c r="H113" s="95"/>
      <c r="I113" s="86"/>
      <c r="J113" s="178"/>
    </row>
    <row r="114" s="90" customFormat="1" spans="1:10">
      <c r="A114" s="92"/>
      <c r="B114" s="93"/>
      <c r="C114" s="92"/>
      <c r="D114" s="92"/>
      <c r="E114" s="94"/>
      <c r="F114" s="92"/>
      <c r="G114" s="92"/>
      <c r="H114" s="95"/>
      <c r="J114" s="184"/>
    </row>
    <row r="115" s="91" customFormat="1" ht="15" customHeight="1" spans="1:8">
      <c r="A115" s="92"/>
      <c r="B115" s="93"/>
      <c r="C115" s="92"/>
      <c r="D115" s="92"/>
      <c r="E115" s="94"/>
      <c r="F115" s="92"/>
      <c r="G115" s="92"/>
      <c r="H115" s="95"/>
    </row>
  </sheetData>
  <mergeCells count="14">
    <mergeCell ref="B1:C1"/>
    <mergeCell ref="B2:D2"/>
    <mergeCell ref="B3:D3"/>
    <mergeCell ref="B4:D4"/>
    <mergeCell ref="B5:F5"/>
    <mergeCell ref="A39:G39"/>
    <mergeCell ref="A40:H40"/>
    <mergeCell ref="C41:H41"/>
    <mergeCell ref="C42:D42"/>
    <mergeCell ref="E42:H42"/>
    <mergeCell ref="A43:H43"/>
    <mergeCell ref="A44:H44"/>
    <mergeCell ref="E1:H4"/>
    <mergeCell ref="A41:B42"/>
  </mergeCells>
  <printOptions horizontalCentered="1" verticalCentered="1"/>
  <pageMargins left="0.393700787401575" right="0.196850393700787" top="0.393700787401575" bottom="0.393700787401575" header="0" footer="0"/>
  <pageSetup paperSize="9" scale="70" orientation="landscape"/>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tabSelected="1" workbookViewId="0">
      <selection activeCell="A8" sqref="A8:A23"/>
    </sheetView>
  </sheetViews>
  <sheetFormatPr defaultColWidth="9" defaultRowHeight="12.75"/>
  <cols>
    <col min="3" max="3" width="10.1047619047619" customWidth="1"/>
    <col min="4" max="4" width="9.88571428571429" customWidth="1"/>
    <col min="5" max="5" width="10.1047619047619" customWidth="1"/>
    <col min="7" max="7" width="11.4285714285714" customWidth="1"/>
    <col min="8" max="8" width="13.6666666666667" customWidth="1"/>
    <col min="9" max="9" width="9.42857142857143"/>
    <col min="10" max="11" width="11.7142857142857" customWidth="1"/>
    <col min="12" max="12" width="10.4285714285714" customWidth="1"/>
  </cols>
  <sheetData>
    <row r="1" ht="22.5" customHeight="1" spans="1:12">
      <c r="A1" s="1" t="s">
        <v>111</v>
      </c>
      <c r="B1" s="2" t="s">
        <v>112</v>
      </c>
      <c r="C1" s="3"/>
      <c r="D1" s="3"/>
      <c r="E1" s="3"/>
      <c r="F1" s="3"/>
      <c r="G1" s="3"/>
      <c r="H1" s="3"/>
      <c r="I1" s="60"/>
      <c r="J1" s="61"/>
      <c r="K1" s="61"/>
      <c r="L1" s="62"/>
    </row>
    <row r="2" ht="22.5" customHeight="1" spans="1:12">
      <c r="A2" s="4" t="s">
        <v>113</v>
      </c>
      <c r="B2" s="5" t="s">
        <v>114</v>
      </c>
      <c r="C2" s="6"/>
      <c r="D2" s="6"/>
      <c r="E2" s="6"/>
      <c r="F2" s="6"/>
      <c r="G2" s="6"/>
      <c r="H2" s="6"/>
      <c r="I2" s="63"/>
      <c r="J2" s="64"/>
      <c r="K2" s="64"/>
      <c r="L2" s="65"/>
    </row>
    <row r="3" ht="22.5" customHeight="1" spans="1:12">
      <c r="A3" s="4" t="s">
        <v>115</v>
      </c>
      <c r="B3" s="7" t="str">
        <f>P.O.!B2:D2</f>
        <v>EXECUÇÃO DE INFRA-ESTRUTURA EM TRECHO DA RUA CAXAMBU - BAIRRO DE LOURDES</v>
      </c>
      <c r="C3" s="8"/>
      <c r="D3" s="8"/>
      <c r="E3" s="8"/>
      <c r="F3" s="8"/>
      <c r="G3" s="8"/>
      <c r="H3" s="8"/>
      <c r="I3" s="66"/>
      <c r="J3" s="64"/>
      <c r="K3" s="64"/>
      <c r="L3" s="65"/>
    </row>
    <row r="4" ht="22.5" customHeight="1" spans="1:12">
      <c r="A4" s="4"/>
      <c r="B4" s="9"/>
      <c r="C4" s="10"/>
      <c r="D4" s="10"/>
      <c r="E4" s="10"/>
      <c r="F4" s="10"/>
      <c r="G4" s="10"/>
      <c r="H4" s="10"/>
      <c r="I4" s="67"/>
      <c r="J4" s="64"/>
      <c r="K4" s="64"/>
      <c r="L4" s="65"/>
    </row>
    <row r="5" ht="22.5" customHeight="1" spans="1:12">
      <c r="A5" s="4" t="s">
        <v>116</v>
      </c>
      <c r="B5" s="11" t="s">
        <v>117</v>
      </c>
      <c r="C5" s="11"/>
      <c r="D5" s="12" t="str">
        <f>P.O.!D1</f>
        <v>DATA: 22/03/2023</v>
      </c>
      <c r="E5" s="12"/>
      <c r="F5" s="13" t="s">
        <v>118</v>
      </c>
      <c r="G5" s="14"/>
      <c r="H5" s="15">
        <f>P.O.!H39</f>
        <v>145391.57</v>
      </c>
      <c r="I5" s="68"/>
      <c r="J5" s="64"/>
      <c r="K5" s="64"/>
      <c r="L5" s="65"/>
    </row>
    <row r="6" ht="22.5" customHeight="1" spans="1:12">
      <c r="A6" s="16" t="s">
        <v>112</v>
      </c>
      <c r="B6" s="17"/>
      <c r="C6" s="17"/>
      <c r="D6" s="17"/>
      <c r="E6" s="17"/>
      <c r="F6" s="17"/>
      <c r="G6" s="17"/>
      <c r="H6" s="17"/>
      <c r="I6" s="17"/>
      <c r="J6" s="69"/>
      <c r="K6" s="69"/>
      <c r="L6" s="70"/>
    </row>
    <row r="7" ht="13.5" spans="1:12">
      <c r="A7" s="18" t="s">
        <v>10</v>
      </c>
      <c r="B7" s="19" t="s">
        <v>119</v>
      </c>
      <c r="C7" s="20"/>
      <c r="D7" s="21"/>
      <c r="E7" s="18" t="s">
        <v>120</v>
      </c>
      <c r="F7" s="18" t="s">
        <v>121</v>
      </c>
      <c r="G7" s="18">
        <v>1</v>
      </c>
      <c r="H7" s="18">
        <v>2</v>
      </c>
      <c r="I7" s="18">
        <v>3</v>
      </c>
      <c r="J7" s="18"/>
      <c r="K7" s="18"/>
      <c r="L7" s="18" t="s">
        <v>17</v>
      </c>
    </row>
    <row r="8" spans="1:12">
      <c r="A8" s="22">
        <v>1</v>
      </c>
      <c r="B8" s="23" t="str">
        <f>P.O.!C7</f>
        <v>ADMINISTRAÇÃO LOCAL</v>
      </c>
      <c r="C8" s="23"/>
      <c r="D8" s="23"/>
      <c r="E8" s="24">
        <f>P.O.!H7</f>
        <v>9454.71</v>
      </c>
      <c r="F8" s="25">
        <f>E8/E$24*100</f>
        <v>6.50292860858439</v>
      </c>
      <c r="G8" s="26">
        <v>0.5153</v>
      </c>
      <c r="H8" s="26">
        <v>0.3002</v>
      </c>
      <c r="I8" s="26">
        <v>0.1845</v>
      </c>
      <c r="J8" s="26"/>
      <c r="K8" s="26"/>
      <c r="L8" s="71">
        <f t="shared" ref="L8:L23" si="0">SUM(G8:K8)</f>
        <v>1</v>
      </c>
    </row>
    <row r="9" spans="1:12">
      <c r="A9" s="27"/>
      <c r="B9" s="28"/>
      <c r="C9" s="28"/>
      <c r="D9" s="28"/>
      <c r="E9" s="29"/>
      <c r="F9" s="30"/>
      <c r="G9" s="31">
        <f>G8*E8</f>
        <v>4872.012063</v>
      </c>
      <c r="H9" s="31">
        <f>H8*E8</f>
        <v>2838.303942</v>
      </c>
      <c r="I9" s="31">
        <v>2032.8</v>
      </c>
      <c r="J9" s="31"/>
      <c r="K9" s="31"/>
      <c r="L9" s="72">
        <f t="shared" si="0"/>
        <v>9743.116005</v>
      </c>
    </row>
    <row r="10" spans="1:12">
      <c r="A10" s="22">
        <v>2</v>
      </c>
      <c r="B10" s="28" t="str">
        <f>P.O.!C9</f>
        <v>CANTEIRO DE OBRAS</v>
      </c>
      <c r="C10" s="28"/>
      <c r="D10" s="28"/>
      <c r="E10" s="32">
        <f>P.O.!H9</f>
        <v>12634.71</v>
      </c>
      <c r="F10" s="33">
        <f>E10/E$24*100</f>
        <v>8.69012556917846</v>
      </c>
      <c r="G10" s="34">
        <v>0.264</v>
      </c>
      <c r="H10" s="34">
        <v>0.329</v>
      </c>
      <c r="I10" s="34">
        <v>0.407</v>
      </c>
      <c r="J10" s="34"/>
      <c r="K10" s="34"/>
      <c r="L10" s="73">
        <f t="shared" si="0"/>
        <v>1</v>
      </c>
    </row>
    <row r="11" spans="1:12">
      <c r="A11" s="27"/>
      <c r="B11" s="28"/>
      <c r="C11" s="28"/>
      <c r="D11" s="28"/>
      <c r="E11" s="29"/>
      <c r="F11" s="30"/>
      <c r="G11" s="31">
        <f>G10*E10</f>
        <v>3335.56344</v>
      </c>
      <c r="H11" s="31">
        <f>H10*E10</f>
        <v>4156.81959</v>
      </c>
      <c r="I11" s="31">
        <f>I10*E10</f>
        <v>5142.32697</v>
      </c>
      <c r="J11" s="31"/>
      <c r="K11" s="31"/>
      <c r="L11" s="72">
        <f t="shared" si="0"/>
        <v>12634.71</v>
      </c>
    </row>
    <row r="12" spans="1:12">
      <c r="A12" s="22">
        <v>3</v>
      </c>
      <c r="B12" s="35" t="str">
        <f>P.O.!C17</f>
        <v>MOVIMENTAÇÃO DE TERRA / DEMOLIÇÕES / TRANSPORTE</v>
      </c>
      <c r="C12" s="35"/>
      <c r="D12" s="35"/>
      <c r="E12" s="32">
        <f>P.O.!H17</f>
        <v>20739.93</v>
      </c>
      <c r="F12" s="33">
        <f>E12/E$24*100</f>
        <v>14.2648779430609</v>
      </c>
      <c r="G12" s="34">
        <v>0.8</v>
      </c>
      <c r="H12" s="34">
        <v>0.2</v>
      </c>
      <c r="I12" s="34"/>
      <c r="J12" s="34"/>
      <c r="K12" s="34"/>
      <c r="L12" s="73">
        <f t="shared" si="0"/>
        <v>1</v>
      </c>
    </row>
    <row r="13" spans="1:12">
      <c r="A13" s="27"/>
      <c r="B13" s="35"/>
      <c r="C13" s="35"/>
      <c r="D13" s="35"/>
      <c r="E13" s="29"/>
      <c r="F13" s="30"/>
      <c r="G13" s="31">
        <f>G12*E12</f>
        <v>16591.944</v>
      </c>
      <c r="H13" s="31">
        <f>H12*E12</f>
        <v>4147.986</v>
      </c>
      <c r="I13" s="31">
        <f>I12*E12</f>
        <v>0</v>
      </c>
      <c r="J13" s="31"/>
      <c r="K13" s="31"/>
      <c r="L13" s="72">
        <f t="shared" si="0"/>
        <v>20739.93</v>
      </c>
    </row>
    <row r="14" spans="1:12">
      <c r="A14" s="22">
        <v>4</v>
      </c>
      <c r="B14" s="35" t="str">
        <f>P.O.!C25</f>
        <v>ESTRUTURA / SUPERESTRUTURA</v>
      </c>
      <c r="C14" s="35"/>
      <c r="D14" s="35"/>
      <c r="E14" s="32">
        <f>P.O.!H25</f>
        <v>95217.98</v>
      </c>
      <c r="F14" s="33">
        <f t="shared" ref="F14:F18" si="1">E14/E$24*100</f>
        <v>65.4907158647506</v>
      </c>
      <c r="G14" s="34">
        <v>0.4</v>
      </c>
      <c r="H14" s="34">
        <v>0.4</v>
      </c>
      <c r="I14" s="34">
        <v>0.2</v>
      </c>
      <c r="J14" s="34"/>
      <c r="K14" s="34"/>
      <c r="L14" s="73">
        <f t="shared" si="0"/>
        <v>1</v>
      </c>
    </row>
    <row r="15" spans="1:12">
      <c r="A15" s="27"/>
      <c r="B15" s="35"/>
      <c r="C15" s="35"/>
      <c r="D15" s="35"/>
      <c r="E15" s="29"/>
      <c r="F15" s="30"/>
      <c r="G15" s="31">
        <f>G14*E14</f>
        <v>38087.192</v>
      </c>
      <c r="H15" s="31">
        <f>H14*E14</f>
        <v>38087.192</v>
      </c>
      <c r="I15" s="31">
        <f>I14*E14</f>
        <v>19043.596</v>
      </c>
      <c r="J15" s="31"/>
      <c r="K15" s="31"/>
      <c r="L15" s="72">
        <f t="shared" si="0"/>
        <v>95217.98</v>
      </c>
    </row>
    <row r="16" spans="1:12">
      <c r="A16" s="22">
        <v>5</v>
      </c>
      <c r="B16" s="35" t="str">
        <f>P.O.!C29</f>
        <v>ALVENARIA</v>
      </c>
      <c r="C16" s="35"/>
      <c r="D16" s="35"/>
      <c r="E16" s="32">
        <f>P.O.!H29</f>
        <v>3094.02</v>
      </c>
      <c r="F16" s="33">
        <f t="shared" si="1"/>
        <v>2.12806010692367</v>
      </c>
      <c r="G16" s="34"/>
      <c r="H16" s="34"/>
      <c r="I16" s="34">
        <v>1</v>
      </c>
      <c r="J16" s="34"/>
      <c r="K16" s="34"/>
      <c r="L16" s="73">
        <f t="shared" si="0"/>
        <v>1</v>
      </c>
    </row>
    <row r="17" spans="1:12">
      <c r="A17" s="27"/>
      <c r="B17" s="35"/>
      <c r="C17" s="35"/>
      <c r="D17" s="35"/>
      <c r="E17" s="29"/>
      <c r="F17" s="30"/>
      <c r="G17" s="31"/>
      <c r="H17" s="31"/>
      <c r="I17" s="31">
        <f>I16*E16</f>
        <v>3094.02</v>
      </c>
      <c r="J17" s="31"/>
      <c r="K17" s="31"/>
      <c r="L17" s="72">
        <f t="shared" si="0"/>
        <v>3094.02</v>
      </c>
    </row>
    <row r="18" spans="1:12">
      <c r="A18" s="22">
        <v>6</v>
      </c>
      <c r="B18" s="35" t="str">
        <f>P.O.!C32</f>
        <v>URBANIZAÇÃO</v>
      </c>
      <c r="C18" s="35"/>
      <c r="D18" s="35"/>
      <c r="E18" s="32">
        <f>P.O.!H32</f>
        <v>1961.91</v>
      </c>
      <c r="F18" s="33">
        <f t="shared" si="1"/>
        <v>1.34939735501859</v>
      </c>
      <c r="G18" s="34"/>
      <c r="H18" s="34"/>
      <c r="I18" s="34">
        <v>1</v>
      </c>
      <c r="J18" s="34"/>
      <c r="K18" s="34"/>
      <c r="L18" s="73">
        <f t="shared" si="0"/>
        <v>1</v>
      </c>
    </row>
    <row r="19" spans="1:12">
      <c r="A19" s="27"/>
      <c r="B19" s="35"/>
      <c r="C19" s="35"/>
      <c r="D19" s="35"/>
      <c r="E19" s="29"/>
      <c r="F19" s="30"/>
      <c r="G19" s="31"/>
      <c r="H19" s="31"/>
      <c r="I19" s="31">
        <f>I18*E18</f>
        <v>1961.91</v>
      </c>
      <c r="J19" s="31"/>
      <c r="K19" s="31"/>
      <c r="L19" s="72">
        <f t="shared" si="0"/>
        <v>1961.91</v>
      </c>
    </row>
    <row r="20" spans="1:12">
      <c r="A20" s="22">
        <v>7</v>
      </c>
      <c r="B20" s="35" t="str">
        <f>P.O.!C35</f>
        <v>LIMPEZA DE OBRA</v>
      </c>
      <c r="C20" s="35"/>
      <c r="D20" s="35"/>
      <c r="E20" s="32">
        <f>P.O.!H35</f>
        <v>1612</v>
      </c>
      <c r="F20" s="33">
        <f>E20/E$24*100</f>
        <v>1.10873003159674</v>
      </c>
      <c r="G20" s="34"/>
      <c r="H20" s="34"/>
      <c r="I20" s="34">
        <v>1</v>
      </c>
      <c r="J20" s="34"/>
      <c r="K20" s="34"/>
      <c r="L20" s="73">
        <f t="shared" si="0"/>
        <v>1</v>
      </c>
    </row>
    <row r="21" spans="1:12">
      <c r="A21" s="27"/>
      <c r="B21" s="35"/>
      <c r="C21" s="35"/>
      <c r="D21" s="35"/>
      <c r="E21" s="29"/>
      <c r="F21" s="30"/>
      <c r="G21" s="31"/>
      <c r="H21" s="31"/>
      <c r="I21" s="31">
        <f>I20*E20</f>
        <v>1612</v>
      </c>
      <c r="J21" s="31"/>
      <c r="K21" s="31"/>
      <c r="L21" s="72">
        <f t="shared" si="0"/>
        <v>1612</v>
      </c>
    </row>
    <row r="22" spans="1:12">
      <c r="A22" s="22">
        <v>8</v>
      </c>
      <c r="B22" s="36" t="str">
        <f>P.O.!C37</f>
        <v>MOBILIZAÇÃO E DESMOBILIZAÇÃO</v>
      </c>
      <c r="C22" s="37"/>
      <c r="D22" s="38"/>
      <c r="E22" s="32">
        <f>P.O.!H37</f>
        <v>676.31</v>
      </c>
      <c r="F22" s="33">
        <f>E22/E$24*100</f>
        <v>0.465164520886596</v>
      </c>
      <c r="G22" s="34">
        <v>0.5</v>
      </c>
      <c r="H22" s="31"/>
      <c r="I22" s="34">
        <v>0.5</v>
      </c>
      <c r="J22" s="34"/>
      <c r="K22" s="31"/>
      <c r="L22" s="73">
        <f t="shared" si="0"/>
        <v>1</v>
      </c>
    </row>
    <row r="23" spans="1:12">
      <c r="A23" s="27"/>
      <c r="B23" s="39"/>
      <c r="C23" s="40"/>
      <c r="D23" s="41"/>
      <c r="E23" s="29"/>
      <c r="F23" s="30"/>
      <c r="G23" s="31">
        <f>G22*E22</f>
        <v>338.155</v>
      </c>
      <c r="H23" s="31"/>
      <c r="I23" s="31">
        <f>I22*E22</f>
        <v>338.155</v>
      </c>
      <c r="J23" s="31"/>
      <c r="K23" s="31"/>
      <c r="L23" s="72">
        <f t="shared" si="0"/>
        <v>676.31</v>
      </c>
    </row>
    <row r="24" spans="1:14">
      <c r="A24" s="42"/>
      <c r="B24" s="43" t="s">
        <v>17</v>
      </c>
      <c r="C24" s="44"/>
      <c r="D24" s="45"/>
      <c r="E24" s="46">
        <f>ROUND(SUM(E8:E23),2)</f>
        <v>145391.57</v>
      </c>
      <c r="F24" s="47">
        <f>ROUND(SUM(F8:F23),2)</f>
        <v>100</v>
      </c>
      <c r="G24" s="48">
        <f>SUM(G9,G11,G13,G15,G17,G21,G23,G19)</f>
        <v>63224.866503</v>
      </c>
      <c r="H24" s="48">
        <f>SUM(H9,H11,H13,H15,H17,H21,H23,H19)</f>
        <v>49230.301532</v>
      </c>
      <c r="I24" s="48">
        <f>SUM(I9,I11,I13,I15,I17,I21,I23,I19)</f>
        <v>33224.80797</v>
      </c>
      <c r="J24" s="48"/>
      <c r="K24" s="48"/>
      <c r="L24" s="74">
        <f>ROUND(SUM(L9,L11,L13,L15,L17,L21,L23,L19),2)</f>
        <v>145679.98</v>
      </c>
      <c r="N24" s="75"/>
    </row>
    <row r="25" spans="1:12">
      <c r="A25" s="42"/>
      <c r="B25" s="49" t="s">
        <v>122</v>
      </c>
      <c r="C25" s="50"/>
      <c r="D25" s="51"/>
      <c r="E25" s="52"/>
      <c r="F25" s="52"/>
      <c r="G25" s="53">
        <f>G24/$E24</f>
        <v>0.434859232230589</v>
      </c>
      <c r="H25" s="53">
        <f>H24/$E24</f>
        <v>0.338604924150692</v>
      </c>
      <c r="I25" s="53">
        <f>I24/$E24</f>
        <v>0.22851949373681</v>
      </c>
      <c r="J25" s="53"/>
      <c r="K25" s="53"/>
      <c r="L25" s="76">
        <f>SUM(G25:K25)</f>
        <v>1.00198365011809</v>
      </c>
    </row>
    <row r="26" ht="13.5" spans="1:12">
      <c r="A26" s="54"/>
      <c r="B26" s="55" t="s">
        <v>123</v>
      </c>
      <c r="C26" s="56"/>
      <c r="D26" s="57"/>
      <c r="E26" s="58"/>
      <c r="F26" s="58"/>
      <c r="G26" s="59">
        <f>G25</f>
        <v>0.434859232230589</v>
      </c>
      <c r="H26" s="59">
        <f>H25+G26</f>
        <v>0.773464156381281</v>
      </c>
      <c r="I26" s="59">
        <f>I25+H26</f>
        <v>1.00198365011809</v>
      </c>
      <c r="J26" s="59"/>
      <c r="K26" s="59"/>
      <c r="L26" s="77">
        <v>1</v>
      </c>
    </row>
  </sheetData>
  <mergeCells count="44">
    <mergeCell ref="B1:I1"/>
    <mergeCell ref="B2:I2"/>
    <mergeCell ref="B3:I3"/>
    <mergeCell ref="B4:I4"/>
    <mergeCell ref="D5:E5"/>
    <mergeCell ref="H5:I5"/>
    <mergeCell ref="A6:L6"/>
    <mergeCell ref="B7:D7"/>
    <mergeCell ref="B24:D24"/>
    <mergeCell ref="B25:D25"/>
    <mergeCell ref="B26:D26"/>
    <mergeCell ref="A8:A9"/>
    <mergeCell ref="A10:A11"/>
    <mergeCell ref="A12:A13"/>
    <mergeCell ref="A14:A15"/>
    <mergeCell ref="A16:A17"/>
    <mergeCell ref="A18:A19"/>
    <mergeCell ref="A20:A21"/>
    <mergeCell ref="A22:A23"/>
    <mergeCell ref="E8:E9"/>
    <mergeCell ref="E10:E11"/>
    <mergeCell ref="E12:E13"/>
    <mergeCell ref="E14:E15"/>
    <mergeCell ref="E16:E17"/>
    <mergeCell ref="E18:E19"/>
    <mergeCell ref="E20:E21"/>
    <mergeCell ref="E22:E23"/>
    <mergeCell ref="F8:F9"/>
    <mergeCell ref="F10:F11"/>
    <mergeCell ref="F12:F13"/>
    <mergeCell ref="F14:F15"/>
    <mergeCell ref="F16:F17"/>
    <mergeCell ref="F18:F19"/>
    <mergeCell ref="F20:F21"/>
    <mergeCell ref="F22:F23"/>
    <mergeCell ref="B18:D19"/>
    <mergeCell ref="B10:D11"/>
    <mergeCell ref="B12:D13"/>
    <mergeCell ref="B14:D15"/>
    <mergeCell ref="B16:D17"/>
    <mergeCell ref="B8:D9"/>
    <mergeCell ref="B20:D21"/>
    <mergeCell ref="B22:D23"/>
    <mergeCell ref="J1:L5"/>
  </mergeCells>
  <pageMargins left="0.511811024" right="0.511811024" top="0.787401575" bottom="0.787401575" header="0.31496062" footer="0.31496062"/>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Company>Setop</Company>
  <Application>Microsoft Excel</Application>
  <HeadingPairs>
    <vt:vector size="2" baseType="variant">
      <vt:variant>
        <vt:lpstr>工作表</vt:lpstr>
      </vt:variant>
      <vt:variant>
        <vt:i4>2</vt:i4>
      </vt:variant>
    </vt:vector>
  </HeadingPairs>
  <TitlesOfParts>
    <vt:vector size="2" baseType="lpstr">
      <vt:lpstr>P.O.</vt:lpstr>
      <vt:lpstr>CRONOGRAMA_FIS_FIN</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julio bruno</cp:lastModifiedBy>
  <dcterms:created xsi:type="dcterms:W3CDTF">2006-09-22T13:55:00Z</dcterms:created>
  <cp:lastPrinted>2023-01-02T18:12:00Z</cp:lastPrinted>
  <dcterms:modified xsi:type="dcterms:W3CDTF">2023-03-23T12:51:55Z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5677101250BE4A868877359DBFD893F4</vt:lpwstr>
  </property>
  <property fmtid="{D5CDD505-2E9C-101B-9397-08002B2CF9AE}" pid="3" name="KSOProductBuildVer">
    <vt:lpwstr>1046-11.2.0.11513</vt:lpwstr>
  </property>
</Properties>
</file>