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ttps://d.docs.live.net/b1b782c39bef659f/Área de Trabalho/VIVEIRO/"/>
    </mc:Choice>
  </mc:AlternateContent>
  <xr:revisionPtr revIDLastSave="26" documentId="11_D60E9318504AB7E47B7D53BBDF5B39D7E372BC76" xr6:coauthVersionLast="47" xr6:coauthVersionMax="47" xr10:uidLastSave="{E6313285-0013-4D58-8976-3C92A2D49892}"/>
  <bookViews>
    <workbookView xWindow="-108" yWindow="-108" windowWidth="23256" windowHeight="12456" activeTab="4" xr2:uid="{00000000-000D-0000-FFFF-FFFF00000000}"/>
  </bookViews>
  <sheets>
    <sheet name="PLANILHA ORÇAMENTÁRIA- EAP" sheetId="17" r:id="rId1"/>
    <sheet name="ABC" sheetId="21" r:id="rId2"/>
    <sheet name="CRONOGRAMA" sheetId="12" r:id="rId3"/>
    <sheet name="BDI" sheetId="15" r:id="rId4"/>
    <sheet name="MEMORIA DE CALCULO" sheetId="20" r:id="rId5"/>
    <sheet name="PLANILHA ELÉTRICA" sheetId="22" r:id="rId6"/>
  </sheets>
  <externalReferences>
    <externalReference r:id="rId7"/>
  </externalReferences>
  <definedNames>
    <definedName name="_xlnm.Print_Area" localSheetId="1">ABC!$A$1:$I$43</definedName>
    <definedName name="_xlnm.Print_Area" localSheetId="4">'MEMORIA DE CALCULO'!$A$1:$H$126</definedName>
    <definedName name="_xlnm.Print_Area" localSheetId="5">'PLANILHA ELÉTRICA'!$A$1:$H$24</definedName>
    <definedName name="_xlnm.Print_Area" localSheetId="0">'PLANILHA ORÇAMENTÁRIA- EAP'!$A$1:$H$80</definedName>
    <definedName name="ORÇAMENTO.BancoRef" hidden="1">[1]Medição!$F$8</definedName>
    <definedName name="REFERENCIA.Descricao" hidden="1">IF(ISNUMBER([1]Medição!$W1),OFFSET(INDIRECT(ORÇAMENTO.BancoRef),[1]Medição!$W1-1,3,1),[1]Medição!$W1)</definedName>
    <definedName name="SOMA">#REF!</definedName>
    <definedName name="_xlnm.Print_Titles" localSheetId="5">'PLANILHA ELÉTRICA'!$1:$9</definedName>
    <definedName name="_xlnm.Print_Titles" localSheetId="0">'PLANILHA ORÇAMENTÁRIA- EAP'!$1:$7</definedName>
  </definedNames>
  <calcPr calcId="181029"/>
</workbook>
</file>

<file path=xl/calcChain.xml><?xml version="1.0" encoding="utf-8"?>
<calcChain xmlns="http://schemas.openxmlformats.org/spreadsheetml/2006/main">
  <c r="F9" i="17" l="1"/>
  <c r="F76" i="17"/>
  <c r="H69" i="17"/>
  <c r="E74" i="17"/>
  <c r="H122" i="20"/>
  <c r="H74" i="17"/>
  <c r="G74" i="17"/>
  <c r="H120" i="20"/>
  <c r="E72" i="17" s="1"/>
  <c r="G72" i="17"/>
  <c r="H108" i="20"/>
  <c r="H107" i="20"/>
  <c r="H36" i="20"/>
  <c r="E24" i="17" s="1"/>
  <c r="G24" i="17"/>
  <c r="E5" i="12"/>
  <c r="B3" i="12"/>
  <c r="B2" i="12"/>
  <c r="A2" i="12"/>
  <c r="B2" i="21"/>
  <c r="A2" i="21"/>
  <c r="B3" i="21"/>
  <c r="B12" i="21"/>
  <c r="A12" i="21"/>
  <c r="A10" i="21"/>
  <c r="B10" i="21"/>
  <c r="H93" i="20"/>
  <c r="H94" i="20"/>
  <c r="H20" i="20"/>
  <c r="G68" i="17"/>
  <c r="H68" i="17" s="1"/>
  <c r="B38" i="21"/>
  <c r="A38" i="21"/>
  <c r="B36" i="21"/>
  <c r="A36" i="21"/>
  <c r="A20" i="21"/>
  <c r="A18" i="21"/>
  <c r="A16" i="21"/>
  <c r="A14" i="21"/>
  <c r="A8" i="21"/>
  <c r="B34" i="21"/>
  <c r="A34" i="21"/>
  <c r="B32" i="21"/>
  <c r="A32" i="21"/>
  <c r="B30" i="21"/>
  <c r="A30" i="21"/>
  <c r="B28" i="21"/>
  <c r="A28" i="21"/>
  <c r="B26" i="21"/>
  <c r="A26" i="21"/>
  <c r="B24" i="21"/>
  <c r="A24" i="21"/>
  <c r="A22" i="21"/>
  <c r="B22" i="21"/>
  <c r="B20" i="21"/>
  <c r="B18" i="21"/>
  <c r="B16" i="21"/>
  <c r="B14" i="21"/>
  <c r="G73" i="17"/>
  <c r="H118" i="20"/>
  <c r="E73" i="17" s="1"/>
  <c r="G50" i="17"/>
  <c r="H50" i="17" s="1"/>
  <c r="G44" i="17"/>
  <c r="H44" i="17" s="1"/>
  <c r="E17" i="17"/>
  <c r="H40" i="20"/>
  <c r="H37" i="12"/>
  <c r="J38" i="12"/>
  <c r="B38" i="12"/>
  <c r="B36" i="12"/>
  <c r="B34" i="12"/>
  <c r="B32" i="12"/>
  <c r="B30" i="12"/>
  <c r="E62" i="17"/>
  <c r="E61" i="17"/>
  <c r="G60" i="17"/>
  <c r="H60" i="17" s="1"/>
  <c r="G61" i="17"/>
  <c r="H61" i="17" s="1"/>
  <c r="G62" i="17"/>
  <c r="G63" i="17"/>
  <c r="H63" i="17" s="1"/>
  <c r="G64" i="17"/>
  <c r="H64" i="17" s="1"/>
  <c r="G65" i="17"/>
  <c r="H65" i="17" s="1"/>
  <c r="G59" i="17"/>
  <c r="H59" i="17" s="1"/>
  <c r="G17" i="22"/>
  <c r="H17" i="22" s="1"/>
  <c r="G16" i="22"/>
  <c r="H16" i="22" s="1"/>
  <c r="G15" i="22"/>
  <c r="H15" i="22" s="1"/>
  <c r="G14" i="22"/>
  <c r="E14" i="22"/>
  <c r="G13" i="22"/>
  <c r="E13" i="22"/>
  <c r="G12" i="22"/>
  <c r="H12" i="22" s="1"/>
  <c r="G11" i="22"/>
  <c r="H11" i="22" s="1"/>
  <c r="H72" i="17" l="1"/>
  <c r="H24" i="17"/>
  <c r="H62" i="17"/>
  <c r="H58" i="17" s="1"/>
  <c r="E36" i="21" s="1"/>
  <c r="H73" i="17"/>
  <c r="H14" i="22"/>
  <c r="H13" i="22"/>
  <c r="H18" i="22" s="1"/>
  <c r="H8" i="12"/>
  <c r="I8" i="12"/>
  <c r="G8" i="12"/>
  <c r="B28" i="12"/>
  <c r="B26" i="12"/>
  <c r="B24" i="12"/>
  <c r="B22" i="12"/>
  <c r="B20" i="12"/>
  <c r="B18" i="12"/>
  <c r="B16" i="12"/>
  <c r="B14" i="12"/>
  <c r="B12" i="12"/>
  <c r="B10" i="12"/>
  <c r="B8" i="12"/>
  <c r="H126" i="20"/>
  <c r="E78" i="17" s="1"/>
  <c r="E30" i="12" l="1"/>
  <c r="I31" i="12" s="1"/>
  <c r="G78" i="17"/>
  <c r="G71" i="17" l="1"/>
  <c r="G70" i="17"/>
  <c r="G67" i="17"/>
  <c r="G54" i="17"/>
  <c r="G55" i="17"/>
  <c r="G56" i="17"/>
  <c r="G57" i="17"/>
  <c r="G46" i="17"/>
  <c r="G47" i="17"/>
  <c r="G48" i="17"/>
  <c r="G49" i="17"/>
  <c r="G51" i="17"/>
  <c r="G52" i="17"/>
  <c r="G45" i="17"/>
  <c r="G37" i="17"/>
  <c r="G38" i="17"/>
  <c r="G39" i="17"/>
  <c r="G40" i="17"/>
  <c r="G41" i="17"/>
  <c r="G42" i="17"/>
  <c r="G36" i="17"/>
  <c r="G33" i="17"/>
  <c r="G34" i="17"/>
  <c r="G32" i="17"/>
  <c r="G30" i="17"/>
  <c r="G29" i="17"/>
  <c r="E30" i="17" l="1"/>
  <c r="H30" i="17" s="1"/>
  <c r="E46" i="20"/>
  <c r="E29" i="17" s="1"/>
  <c r="H29" i="17" s="1"/>
  <c r="E38" i="17"/>
  <c r="H38" i="17" s="1"/>
  <c r="E37" i="17"/>
  <c r="H37" i="17" s="1"/>
  <c r="E36" i="17"/>
  <c r="H36" i="17" s="1"/>
  <c r="H66" i="20"/>
  <c r="E39" i="17" s="1"/>
  <c r="H68" i="20"/>
  <c r="E40" i="17" s="1"/>
  <c r="H40" i="17" s="1"/>
  <c r="H72" i="20"/>
  <c r="E42" i="17" s="1"/>
  <c r="H42" i="17" s="1"/>
  <c r="E41" i="17"/>
  <c r="H41" i="17" s="1"/>
  <c r="E18" i="17"/>
  <c r="E18" i="20"/>
  <c r="E15" i="17" s="1"/>
  <c r="H39" i="17" l="1"/>
  <c r="H35" i="17" s="1"/>
  <c r="E22" i="21" s="1"/>
  <c r="H109" i="20"/>
  <c r="H106" i="20"/>
  <c r="H116" i="20"/>
  <c r="E71" i="17" s="1"/>
  <c r="H71" i="17" s="1"/>
  <c r="H114" i="20"/>
  <c r="E70" i="17" s="1"/>
  <c r="H70" i="17" s="1"/>
  <c r="H99" i="20"/>
  <c r="E56" i="17" s="1"/>
  <c r="H56" i="17" s="1"/>
  <c r="H97" i="20"/>
  <c r="E55" i="17" s="1"/>
  <c r="H55" i="17" s="1"/>
  <c r="E101" i="20"/>
  <c r="H101" i="20" s="1"/>
  <c r="E57" i="17" s="1"/>
  <c r="H57" i="17" s="1"/>
  <c r="E47" i="17"/>
  <c r="H47" i="17" s="1"/>
  <c r="E46" i="17"/>
  <c r="H46" i="17" s="1"/>
  <c r="E45" i="17"/>
  <c r="H45" i="17" s="1"/>
  <c r="E52" i="17"/>
  <c r="H52" i="17" s="1"/>
  <c r="E51" i="17"/>
  <c r="H51" i="17" s="1"/>
  <c r="E49" i="17"/>
  <c r="H49" i="17" s="1"/>
  <c r="E48" i="17"/>
  <c r="H48" i="17" s="1"/>
  <c r="E34" i="17"/>
  <c r="H34" i="17" s="1"/>
  <c r="E33" i="17"/>
  <c r="H33" i="17" s="1"/>
  <c r="E32" i="17"/>
  <c r="H32" i="17" s="1"/>
  <c r="E28" i="17"/>
  <c r="E26" i="17"/>
  <c r="E23" i="17"/>
  <c r="E12" i="17"/>
  <c r="H16" i="20"/>
  <c r="E14" i="17" s="1"/>
  <c r="H9" i="20"/>
  <c r="E11" i="17" s="1"/>
  <c r="E26" i="21" l="1"/>
  <c r="H43" i="17"/>
  <c r="E14" i="21" s="1"/>
  <c r="E24" i="12"/>
  <c r="H31" i="17"/>
  <c r="E30" i="21" s="1"/>
  <c r="E30" i="20"/>
  <c r="H30" i="20" s="1"/>
  <c r="E28" i="20"/>
  <c r="H28" i="20" s="1"/>
  <c r="E16" i="17"/>
  <c r="H110" i="20"/>
  <c r="E67" i="17" s="1"/>
  <c r="E26" i="12" l="1"/>
  <c r="H67" i="17"/>
  <c r="E22" i="12"/>
  <c r="E34" i="12"/>
  <c r="G35" i="12" s="1"/>
  <c r="H66" i="17" l="1"/>
  <c r="E8" i="21" s="1"/>
  <c r="E20" i="17"/>
  <c r="E21" i="17"/>
  <c r="G28" i="17"/>
  <c r="H28" i="17" s="1"/>
  <c r="H27" i="17" s="1"/>
  <c r="E16" i="21" s="1"/>
  <c r="G26" i="17"/>
  <c r="H26" i="17" s="1"/>
  <c r="H25" i="17" s="1"/>
  <c r="E32" i="21" s="1"/>
  <c r="G23" i="17"/>
  <c r="H23" i="17" s="1"/>
  <c r="H22" i="17" l="1"/>
  <c r="E12" i="21" s="1"/>
  <c r="E32" i="12"/>
  <c r="G39" i="12" s="1"/>
  <c r="E20" i="12"/>
  <c r="E18" i="12"/>
  <c r="H78" i="17"/>
  <c r="H77" i="17" s="1"/>
  <c r="E28" i="21" s="1"/>
  <c r="G21" i="17"/>
  <c r="H21" i="17" s="1"/>
  <c r="G20" i="17"/>
  <c r="H20" i="17" s="1"/>
  <c r="G18" i="17"/>
  <c r="H18" i="17" s="1"/>
  <c r="G17" i="17"/>
  <c r="H17" i="17" s="1"/>
  <c r="G16" i="17"/>
  <c r="H16" i="17" s="1"/>
  <c r="G15" i="17"/>
  <c r="H15" i="17" s="1"/>
  <c r="G14" i="17"/>
  <c r="H14" i="17" s="1"/>
  <c r="G12" i="17"/>
  <c r="H12" i="17" s="1"/>
  <c r="G11" i="17"/>
  <c r="H11" i="17" s="1"/>
  <c r="J36" i="12"/>
  <c r="J34" i="12"/>
  <c r="J24" i="12"/>
  <c r="J16" i="12"/>
  <c r="E16" i="12" l="1"/>
  <c r="E38" i="12"/>
  <c r="I39" i="12" s="1"/>
  <c r="J39" i="12" s="1"/>
  <c r="H10" i="17"/>
  <c r="E18" i="21" s="1"/>
  <c r="H19" i="17"/>
  <c r="E24" i="21" s="1"/>
  <c r="H13" i="17"/>
  <c r="E34" i="21" s="1"/>
  <c r="H35" i="12"/>
  <c r="H25" i="12"/>
  <c r="H17" i="12"/>
  <c r="J8" i="12"/>
  <c r="J10" i="12"/>
  <c r="J12" i="12"/>
  <c r="J14" i="12"/>
  <c r="J18" i="12"/>
  <c r="J20" i="12"/>
  <c r="J22" i="12"/>
  <c r="J26" i="12"/>
  <c r="J28" i="12"/>
  <c r="J30" i="12"/>
  <c r="J32" i="12"/>
  <c r="E10" i="12" l="1"/>
  <c r="E12" i="12"/>
  <c r="E14" i="12"/>
  <c r="G17" i="12" s="1"/>
  <c r="I25" i="12"/>
  <c r="I35" i="12"/>
  <c r="J35" i="12" s="1"/>
  <c r="I17" i="12"/>
  <c r="H33" i="12"/>
  <c r="J17" i="12" l="1"/>
  <c r="I19" i="12"/>
  <c r="G13" i="12"/>
  <c r="I33" i="12"/>
  <c r="G33" i="12"/>
  <c r="H31" i="12"/>
  <c r="G25" i="12" l="1"/>
  <c r="G23" i="12"/>
  <c r="H23" i="12"/>
  <c r="I23" i="12"/>
  <c r="H15" i="12"/>
  <c r="G19" i="12"/>
  <c r="H19" i="12"/>
  <c r="I27" i="12"/>
  <c r="I13" i="12"/>
  <c r="H13" i="12"/>
  <c r="H21" i="12"/>
  <c r="I21" i="12"/>
  <c r="G21" i="12"/>
  <c r="J33" i="12"/>
  <c r="G31" i="12"/>
  <c r="J25" i="12" l="1"/>
  <c r="J23" i="12"/>
  <c r="I15" i="12"/>
  <c r="G15" i="12"/>
  <c r="J19" i="12"/>
  <c r="G27" i="12"/>
  <c r="H27" i="12"/>
  <c r="J13" i="12"/>
  <c r="J21" i="12"/>
  <c r="J31" i="12"/>
  <c r="J15" i="12" l="1"/>
  <c r="J27" i="12"/>
  <c r="H11" i="12" l="1"/>
  <c r="G11" i="12"/>
  <c r="I11" i="12"/>
  <c r="J11" i="12" l="1"/>
  <c r="H95" i="20" l="1"/>
  <c r="E54" i="17" s="1"/>
  <c r="G76" i="17" l="1"/>
  <c r="H76" i="17" s="1"/>
  <c r="H75" i="17" s="1"/>
  <c r="E38" i="21" s="1"/>
  <c r="G9" i="17"/>
  <c r="H9" i="17" s="1"/>
  <c r="H8" i="17" s="1"/>
  <c r="E20" i="21" s="1"/>
  <c r="H54" i="17"/>
  <c r="H53" i="17" s="1"/>
  <c r="E10" i="21" s="1"/>
  <c r="E8" i="12" l="1"/>
  <c r="G9" i="12" s="1"/>
  <c r="E28" i="12"/>
  <c r="I29" i="12" s="1"/>
  <c r="H80" i="17"/>
  <c r="H79" i="17"/>
  <c r="E36" i="12"/>
  <c r="E40" i="21"/>
  <c r="F10" i="21" s="1"/>
  <c r="G29" i="12" l="1"/>
  <c r="H29" i="12"/>
  <c r="H9" i="12"/>
  <c r="H42" i="12" s="1"/>
  <c r="I9" i="12"/>
  <c r="I37" i="12"/>
  <c r="G37" i="12"/>
  <c r="G42" i="12" s="1"/>
  <c r="E42" i="12"/>
  <c r="F28" i="12" s="1"/>
  <c r="F18" i="21"/>
  <c r="J9" i="12"/>
  <c r="J29" i="12"/>
  <c r="F32" i="21"/>
  <c r="F16" i="21"/>
  <c r="F28" i="21"/>
  <c r="F30" i="21"/>
  <c r="F24" i="21"/>
  <c r="F22" i="21"/>
  <c r="F38" i="21"/>
  <c r="F34" i="21"/>
  <c r="F20" i="21"/>
  <c r="F14" i="21"/>
  <c r="F26" i="21"/>
  <c r="F12" i="21"/>
  <c r="F8" i="21"/>
  <c r="F36" i="21"/>
  <c r="J37" i="12" l="1"/>
  <c r="F34" i="12"/>
  <c r="F32" i="12"/>
  <c r="F14" i="12"/>
  <c r="F12" i="12"/>
  <c r="F38" i="12"/>
  <c r="F30" i="12"/>
  <c r="I42" i="12"/>
  <c r="J42" i="12" s="1"/>
  <c r="I43" i="12" s="1"/>
  <c r="F16" i="12"/>
  <c r="F22" i="12"/>
  <c r="F24" i="12"/>
  <c r="F20" i="12"/>
  <c r="F36" i="12"/>
  <c r="F8" i="12"/>
  <c r="F26" i="12"/>
  <c r="F10" i="12"/>
  <c r="F18" i="12"/>
  <c r="G8" i="21"/>
  <c r="G10" i="21" s="1"/>
  <c r="G12" i="21" s="1"/>
  <c r="G14" i="21" s="1"/>
  <c r="G16" i="21" s="1"/>
  <c r="G18" i="21" s="1"/>
  <c r="G20" i="21" s="1"/>
  <c r="G22" i="21" s="1"/>
  <c r="G24" i="21" s="1"/>
  <c r="G26" i="21" s="1"/>
  <c r="G28" i="21" s="1"/>
  <c r="F42" i="12" l="1"/>
  <c r="G43" i="12"/>
  <c r="G32" i="21"/>
  <c r="G30" i="21"/>
  <c r="G34" i="21" s="1"/>
  <c r="G36" i="21" s="1"/>
  <c r="G38" i="21" s="1"/>
  <c r="H43" i="12"/>
  <c r="J43" i="12" l="1"/>
  <c r="G44" i="12"/>
  <c r="H44" i="12" s="1"/>
  <c r="I44" i="12" s="1"/>
</calcChain>
</file>

<file path=xl/sharedStrings.xml><?xml version="1.0" encoding="utf-8"?>
<sst xmlns="http://schemas.openxmlformats.org/spreadsheetml/2006/main" count="738" uniqueCount="307">
  <si>
    <t>ITEM</t>
  </si>
  <si>
    <t>DESCRIÇÃO</t>
  </si>
  <si>
    <t>UNIDADE</t>
  </si>
  <si>
    <t xml:space="preserve">CODIGO DE REF.  </t>
  </si>
  <si>
    <t>REF.:</t>
  </si>
  <si>
    <t>TOTAL</t>
  </si>
  <si>
    <t>FL: ÚNICA</t>
  </si>
  <si>
    <t>CRONOGRAMA FÍSICO-FINANCEIRO</t>
  </si>
  <si>
    <t>__________________________</t>
  </si>
  <si>
    <t>OBRA:</t>
  </si>
  <si>
    <t>JÚLIO BRUNO LEITE JÚNIOR</t>
  </si>
  <si>
    <t xml:space="preserve">ENG.CIVIL </t>
  </si>
  <si>
    <t>PRAZO</t>
  </si>
  <si>
    <t xml:space="preserve">DATA : </t>
  </si>
  <si>
    <t>CREA-MG 80.199/D</t>
  </si>
  <si>
    <t>SERVIÇOS</t>
  </si>
  <si>
    <t>CUSTO</t>
  </si>
  <si>
    <t>INCID.</t>
  </si>
  <si>
    <t>mês-1</t>
  </si>
  <si>
    <t>mês-2</t>
  </si>
  <si>
    <t>% MENSAL</t>
  </si>
  <si>
    <t>% ACUMULADO</t>
  </si>
  <si>
    <t>ADMINISTRAÇÃO LOCAL</t>
  </si>
  <si>
    <t>1.1</t>
  </si>
  <si>
    <t>UNID</t>
  </si>
  <si>
    <t>4.1</t>
  </si>
  <si>
    <t>3.1</t>
  </si>
  <si>
    <t>M²</t>
  </si>
  <si>
    <t>ESQUADRIAS</t>
  </si>
  <si>
    <t>LIMPEZA FINAL PARA ENTREGA DA OBRA</t>
  </si>
  <si>
    <t>7.1</t>
  </si>
  <si>
    <t>6.1</t>
  </si>
  <si>
    <t>M</t>
  </si>
  <si>
    <t>2.1</t>
  </si>
  <si>
    <t>2.2</t>
  </si>
  <si>
    <t>7.3</t>
  </si>
  <si>
    <t>mês-3</t>
  </si>
  <si>
    <t>8.1</t>
  </si>
  <si>
    <t>8.2</t>
  </si>
  <si>
    <t>8.3</t>
  </si>
  <si>
    <t>9.1</t>
  </si>
  <si>
    <t>4.2</t>
  </si>
  <si>
    <t>9.2</t>
  </si>
  <si>
    <t>9.3</t>
  </si>
  <si>
    <t>9.4</t>
  </si>
  <si>
    <t>10.1</t>
  </si>
  <si>
    <t>10.2</t>
  </si>
  <si>
    <t>10.3</t>
  </si>
  <si>
    <t>10.4</t>
  </si>
  <si>
    <t>11.1</t>
  </si>
  <si>
    <t>12.1</t>
  </si>
  <si>
    <t>7.2</t>
  </si>
  <si>
    <t>11.2</t>
  </si>
  <si>
    <t>PONTO DE EMBUTIR PARA ESGOTO EM TUBO PVC RÍGIDO, PBV -
SÉRIE NORMAL, DN 50MM (2"), EMBUTIDO EM PISO COM
DISTÂNCIA DE ATÉ CINCO (5) METROS DA RAMAL DE ESGOTO,
EXCLUSIVE ESCAVAÇÃO, INCLUSIVE CONEXÕES E FIXAÇÃO DO
TUBO COM ENCHIMENTO DO RASGO NO CONCRETO COM
ARGAMASSA</t>
  </si>
  <si>
    <t>3.2</t>
  </si>
  <si>
    <t>3.3</t>
  </si>
  <si>
    <t>3.4</t>
  </si>
  <si>
    <t>DEMOLIÇÕES E REMOÇÕES</t>
  </si>
  <si>
    <t>5.1</t>
  </si>
  <si>
    <t>10.5</t>
  </si>
  <si>
    <t>10.6</t>
  </si>
  <si>
    <t>11.3</t>
  </si>
  <si>
    <t>11.4</t>
  </si>
  <si>
    <t>13.1</t>
  </si>
  <si>
    <t>14.1</t>
  </si>
  <si>
    <t>UNID.</t>
  </si>
  <si>
    <t>ED-15733</t>
  </si>
  <si>
    <t>CONJUNTO DE UM (1) INTERRUPTOR SIMPLES , CORRENTE 10A, TENSÃO 250V, (10A-250V), COM PLACA 4"X2" DE UM (1) POSTO, INCLUSIVE FORNECIMENTO, INSTALAÇÃO, SUPORTE, MÓDULO E PLACA</t>
  </si>
  <si>
    <t>ED-48946</t>
  </si>
  <si>
    <t>CABO DE COBRE FLEXÍVEL, CLASSE 5, ISOLAMENTO TIPO LSHF/ATOX, NÃO HALOGENADO, ANTICHAMA, TERMOPLÁSTICO, UNIPOLAR, SEÇÃO 1,5 MM2, 70°C, 450/750V</t>
  </si>
  <si>
    <t>11.5</t>
  </si>
  <si>
    <t>11.6</t>
  </si>
  <si>
    <t>11.7</t>
  </si>
  <si>
    <t>M³</t>
  </si>
  <si>
    <t>KG</t>
  </si>
  <si>
    <t>12.2</t>
  </si>
  <si>
    <t>12.3</t>
  </si>
  <si>
    <t>12.4</t>
  </si>
  <si>
    <t>12.5</t>
  </si>
  <si>
    <t>12.6</t>
  </si>
  <si>
    <t>12.7</t>
  </si>
  <si>
    <t>14.2</t>
  </si>
  <si>
    <t>15.1</t>
  </si>
  <si>
    <t>16.1</t>
  </si>
  <si>
    <t>FORNECIMENTO E ASSENTAMENTO DE TUBO PVC RÍGIDO SOLDÁVEL, ÁGUA FRIA, DN 20 MM (1/2"), INCLUSIVE CONEXÕES</t>
  </si>
  <si>
    <t>FORNECIMENTO E ASSENTAMENTO DE TUBO PVC RÍGIDO, COLETOR DE ESGOTO LISO (JEI), DN 100 MM (4"), INCLUSIVE CONEXÕES</t>
  </si>
  <si>
    <t>10.7</t>
  </si>
  <si>
    <t>LARGURA</t>
  </si>
  <si>
    <t>COMPRIMENTO</t>
  </si>
  <si>
    <t>PESO</t>
  </si>
  <si>
    <t>PLANILHA DE ORÇAMENTO</t>
  </si>
  <si>
    <t>END.:</t>
  </si>
  <si>
    <t>OBS.:</t>
  </si>
  <si>
    <t>Todos os serviços deverão estar em conformidade com as respectivas normas e especificações atualizadas da Associação Brasileira de Normas Técnicas (ABNT). Todos os serviços incluem mão de obra e fornecimento de todos os materiais necessários.</t>
  </si>
  <si>
    <t>BDI SERVIÇOS</t>
  </si>
  <si>
    <t>QUANTIDADE</t>
  </si>
  <si>
    <t>PREÇO UNITÁRIO S/ BDI</t>
  </si>
  <si>
    <t>PREÇO UNITÁRIO C/ BDI</t>
  </si>
  <si>
    <t>ACORDÃO 2622/2013 TCU</t>
  </si>
  <si>
    <t>ADMINISTRAÇÃO LOCAL CONFORME ACÓRDÃO Nº 2622/2013 - TCU - PLENÁRIO, TAXA PARA CONSTRUÇÃO DE EDIFICAÇÕES QUARTIL MÉDIO EM PERCENTUAL DE 6,99%</t>
  </si>
  <si>
    <t>SERVIÇOS PRELIMINARES</t>
  </si>
  <si>
    <t xml:space="preserve"> 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</si>
  <si>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</si>
  <si>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MÊS</t>
  </si>
  <si>
    <t>ED-50155</t>
  </si>
  <si>
    <t>3.5</t>
  </si>
  <si>
    <t xml:space="preserve">ED-50392 </t>
  </si>
  <si>
    <t>MOBILIZAÇÃO E DESMOBILIZAÇÃO</t>
  </si>
  <si>
    <t>MOBILIZAÇÃO E DESMOBILIZAÇÃO DE OBRA EM CENTRO URBANO 
OU REGIÃO LIMÍTROFE COM VALOR ATÉ O VALOR DE 1.000.000,00 ( 0,50%)</t>
  </si>
  <si>
    <t>%</t>
  </si>
  <si>
    <t>ED-50266</t>
  </si>
  <si>
    <t xml:space="preserve">LIMPEZA FINAL PARA ENTREGA DA OBRA </t>
  </si>
  <si>
    <t>TOTAL DA OBRA</t>
  </si>
  <si>
    <t>EXECUÇÃO DE REFORMA DO PRÉDIO DO VIVEIRO MUNICIPAL</t>
  </si>
  <si>
    <t>R.Wilson de Souza ,Laranjeiras, João Monlevade/MG</t>
  </si>
  <si>
    <t xml:space="preserve">MEMÓRIA DE CÁLCULO </t>
  </si>
  <si>
    <t>ALTURA</t>
  </si>
  <si>
    <t xml:space="preserve"> TABELA SETOP CENTRAL -JANEIRO 2023 </t>
  </si>
  <si>
    <t xml:space="preserve"> TABELA SETOP CENTRAL -JANEIRO 2023</t>
  </si>
  <si>
    <t>REMOÇÃO MANUAL DE CONJUNTO DE FERRAGENS (DOBRADIÇAS
, FECHADURA E MAÇANETAS), COM REAPROVEITAMENTO,
INCLUSIVE AFASTAMENTO E EMPILHAMENTO, EXCLUSIVE
TRANSPORTE E RETIRADA DO MATERIAL REMOVIDO NÃO
REAPROVEITÁVEL</t>
  </si>
  <si>
    <t xml:space="preserve">ED-48458 </t>
  </si>
  <si>
    <t>REMOÇÃO MANUAL DE ESQUADRIA EM MADEIRA, COM
REAPROVEITAMENTO, INCLUSIVE REMOÇÃO DE MARCO/ALIZAR/
GUARNIÇÕES, AFASTAMENTO E EMPILHAMENTO, EXCLUSIVE
TRANSPORTE E RETIRADA DO MATERIAL REMOVIDO NÃO
REAPROVEITÁVEL</t>
  </si>
  <si>
    <t xml:space="preserve">ED-48493 </t>
  </si>
  <si>
    <t>DEMOLIÇÃO MANUAL DE PISO CIMENTADO OU CONTRAPISO DE
ARGAMASSA, COM ESPESSURA MÁXIMA DE 10CM, INCLUSIVE
AFASTAMENTO E EMPILHAMENTO, EXCLUSIVE TRANSPORTE E
RETIRADA DO MATERIAL DEMOLIDO</t>
  </si>
  <si>
    <t xml:space="preserve">ED-48479 </t>
  </si>
  <si>
    <t>ED-48500</t>
  </si>
  <si>
    <t>ED-50704</t>
  </si>
  <si>
    <t>TRANSPORTE DE MATERIAL</t>
  </si>
  <si>
    <t xml:space="preserve"> TRANSPORTE DE MATERIAL DE QUALQUER NATUREZA COM
CARRINHO DE MÃO, COM DISTÂNCIAS MENORES OU IGUAIS A
50M, INCLUSIVE CARGA/DESCARGA</t>
  </si>
  <si>
    <t>PORTA DE ABRIR, MADEIRA DE LEI PRANCHETA PARA PINTURA
COMPLETA 80 X 210 CM,COM FERRAGENS EM FERRO LATONADO</t>
  </si>
  <si>
    <t xml:space="preserve">ED-49602 </t>
  </si>
  <si>
    <t>CONTRAPISO</t>
  </si>
  <si>
    <t>CONTRAPISO DESEMPENADO COM ARGAMASSA, TRAÇO 1:3 (
CIMENTO E AREIA), ESP. 20MM</t>
  </si>
  <si>
    <t xml:space="preserve">ED-50566 </t>
  </si>
  <si>
    <t>INSTALAÇÕES HIDRÁULICAS</t>
  </si>
  <si>
    <t>REGISTRO DE ESFERA, TIPO PVC SOLDÁVEL DN 25MM (3/4"), INCLUSIVE VOLANTE PARA ACIONAMENTO</t>
  </si>
  <si>
    <t>FORNECIMENTO E ASSENTAMENTO DE TUBO PVC RÍGIDO
SOLDÁVEL, ÁGUA FRIA, DN 25 MM (3/4") , INCLUSIVE CONEXÕES</t>
  </si>
  <si>
    <t xml:space="preserve">ED-50019 </t>
  </si>
  <si>
    <t>ED-50000</t>
  </si>
  <si>
    <t>ED-49990</t>
  </si>
  <si>
    <t>REGISTRO DE GAVETA, TIPO BASE, ROSCÁVEL 3/4" (PARA TUBO
SOLDÁVEL OU PPR DN 25MM/CPVC DN 22MM), INCLUSIVE
ACABAMENTO (PADRÃO POPULAR) E CANOPLA CROMADOS</t>
  </si>
  <si>
    <t>VÁLVULA DE DESCARGA COM REGISTRO INTERNO,
ACIONAMENTO SIMPLES, DN 1.1/2" (50MM), INCLUSIVE
ACABAMENTO DA VÁLVULA</t>
  </si>
  <si>
    <t xml:space="preserve">ED-50337 </t>
  </si>
  <si>
    <t>INSTALAÇÕES SANITÁRIAS</t>
  </si>
  <si>
    <t>PONTO DE EMBUTIR PARA ESGOTO EM TUBO PVC RÍGIDO, PBV - SÉRIE NORMAL, DN 100MM (4"), EMBUTIDO EM PISO COM DISTÂNCIA DE ATÉ CINCO (5) METROS DA RAMAL DE ESGOTO, INCLUSIVE CONEXÕES E FIXAÇÃO DO TUBO COM ENCHIMENTO DO RASGO NO CONCRETO COM ARGAMASSA</t>
  </si>
  <si>
    <t>PONTO DE EMBUTIR PARA ESGOTO EM TUBO PVC RÍGIDO, PB - SÉRIE NORMAL, DN 40MM (1.1/2"), EMBUTIDO NA ALVENARIA/PISO, COM ALTURA (SAÍDA) DE 50CM DO PISO, COM DISTÂNCIA DE ATÉ CINCO (5) METROS DA RAMAL DE ESGOTO, EXCLUSIVE ESCAVAÇÃO, INCLUSIVE CONEXÕES E FIXAÇÃO DO TUBO COM ENCHIMENTO DO RASGO NA ALVENARIA/CONCRETO COM ARGAMASSA</t>
  </si>
  <si>
    <t>FORNECIMENTO E ASSENTAMENTO DE TUBO PVC RÍGIDO, ESGOTO, PB - SÉRIE NORMAL, DN 40MM (1.1/2"), INCLUSIVE CONEXÕES</t>
  </si>
  <si>
    <t>ED-9081</t>
  </si>
  <si>
    <t>LOCAÇÃO DE BANHEIRO QUÍMICO, DIMENSÃO (110X120X230)CM,
LINHA PADRÃO, CONTENDO UMA (1) PIA/HIGIENIZADOR DE MÃOS,
INCLUSIVE MANUTENÇÃO E MOBILIZAÇÃO/DESMOBILIZAÇÃO</t>
  </si>
  <si>
    <t>DEMOLIÇÃO MANUAL DE TUBULAÇÕES EMBUTIDAS DE REDE (
ÁGUA, ELÉTRICA, GASES, ETC.), INCLUSIVE RASGO EM
ALVENARIA, REMOÇÃO DE ACESSÓRIOS DE FIXAÇÃO,
AFASTAMENTO E EMPILHAMENTO, EXCLUSIVE TRANSPORTE E
RETIRADA DO MATERIAL DEMOLIDO</t>
  </si>
  <si>
    <t>ENCHIMENTO DE RASGO EM ALVENARIA/CONCRETO COM
ARGAMASSA, DIÂMETROS DE 15MM A 25MM (1/2" A 1"), INCLUSIVE
ARGAMASSA, TRAÇO 1:2:8 (CIMENTO, CAL E AREIA), PREPARO
MECÂNICO</t>
  </si>
  <si>
    <t>ED-50223</t>
  </si>
  <si>
    <t>ED-50224</t>
  </si>
  <si>
    <t>ED-50225</t>
  </si>
  <si>
    <t>ED-50105</t>
  </si>
  <si>
    <t>ED-50027</t>
  </si>
  <si>
    <t>FORNECIMENTO E ASSENTAMENTO DE TUBO PVC RÍGIDO,
ESGOTO, PBV - SÉRIE NORMAL, DN 50 MM (2"), INCLUSIVE
CONEXÕES</t>
  </si>
  <si>
    <t>ED-50034</t>
  </si>
  <si>
    <t>REVESTIMENTO COM CERÂMICA APLICADO EM PAREDE,
ACABAMENTO ESMALTADO, AMBIENTE INTERNO/EXTERNO,
PADRÃO EXTRA, DIMENSÃO DA PEÇA ATÉ 2025 CM2, PEI III,
ASSENTAMENTO COM ARGAMASSA INDUSTRIALIZADA, INCLUSIVE
 REJUNTAMENTO</t>
  </si>
  <si>
    <t xml:space="preserve">REVESTIMENTO COM CERÂMICA APLICADO EM PISO,
ACABAMENTO ESMALTADO, AMBIENTE INTERNO, PADRÃO EXTRA,
DIMENSÃO DA PEÇA ATÉ 2025 CM2, PEI V, ASSENTAMENTO COM
ARGAMASSA INDUSTRIALIZADA, INCLUSIVE REJUNTAMENTO
</t>
  </si>
  <si>
    <t>ED-50542</t>
  </si>
  <si>
    <t xml:space="preserve">TUBULAÇÕES E CONEXOES METAIS </t>
  </si>
  <si>
    <t>REVESTIMENTO</t>
  </si>
  <si>
    <t>FORRO EM RÉGUA DE PVC, LARGURA 20CM, NA COR BRANCA,
INCLUSIVE ESTRUTURA DE FIXAÇÃO E PENDURAIS METÁLICOS E
ACESSÓRIOS DE FIXAÇÃO, EXCLUSIVE RODAFORRO OU
MOLDURA</t>
  </si>
  <si>
    <t xml:space="preserve">ED-28728 </t>
  </si>
  <si>
    <t>RODAFORRO EM PVC, TIPO "U", NA COR BRANCA, PARA FORRO
EM RÉGUA DE PVC, INCLUSIVE ACESSÓRIOS DE FIXAÇÃO</t>
  </si>
  <si>
    <t xml:space="preserve">ED-28751 </t>
  </si>
  <si>
    <t>FORNECIMENTO E ASSENTAMENTO DE TUBO PVC RÍGIDO
SOLDÁVEL, ÁGUA FRIA, DN 20 MM (1/2"), INCLUSIVE CONEXÕES</t>
  </si>
  <si>
    <t xml:space="preserve">ED-50018 </t>
  </si>
  <si>
    <t>RALO SIFONADO PVC CILINDRÍCO 100 X 70 X 40 MM COM GRELHA
REDONDA</t>
  </si>
  <si>
    <t xml:space="preserve">ED-49956 </t>
  </si>
  <si>
    <t>LAVATÓRIO DE LOUÇA BRANCA SEM COLUNA, TAMANHO MÉDIO,
INCLUSIVE ACESSÓRIOS DE FIXAÇÃO, VÁLVULA DE ESCOAMENTO
DE METAL COM ACABAMENTO CROMADO, SIFÃO DE METAL TIPO
COPO COM ACABAMENTO CROMADO, FORNECIMENTO,
INSTALAÇÃO E REJUNTAMENTO, EXCLUSIVE TORNEIRA E
ENGATE FLEXÍVEL</t>
  </si>
  <si>
    <t xml:space="preserve">ED-50283 </t>
  </si>
  <si>
    <t xml:space="preserve">ED-50324 </t>
  </si>
  <si>
    <t>ASSENTO PARA VASO PNE (NBR 9050)</t>
  </si>
  <si>
    <t xml:space="preserve">ED-48157 </t>
  </si>
  <si>
    <t xml:space="preserve">LOUÇAS, METAIS E ACESSÓRIOS </t>
  </si>
  <si>
    <t>PAPELEIRA PLASTICA TIPO DISPENSER PARA PAPEL HIGIENICO
ROLAO</t>
  </si>
  <si>
    <t xml:space="preserve">ED-48183 </t>
  </si>
  <si>
    <t>BARRA DE APOIO EM AÇO INOX POLIDO RETA, DN 1.1/4" (31,75MM)
, PARA ACESSIBILIDADE (PMR/PCR), COMPRIMENTO 90CM,
INSTALADO EM PAREDE, INCLUSIVE FORNECIMENTO,
INSTALAÇÃO E ACESSÓRIOS PARA FIXAÇÃO</t>
  </si>
  <si>
    <t xml:space="preserve">ED-48162 </t>
  </si>
  <si>
    <t>DISPENSER PARA GEL/ÁLCOOL COM RESERVATORIO 800 ML</t>
  </si>
  <si>
    <t xml:space="preserve">ED-48155 </t>
  </si>
  <si>
    <t>ED-48188</t>
  </si>
  <si>
    <t>SABONETEIRA PLASTICA TIPO DISPENSER PARA SABONETE
LIQUIDO COM RESERVATORIO 800 ML</t>
  </si>
  <si>
    <t>TORNEIRA METÁLICA PARA PIA, BICA MÓVEL, ABERTURA 1/4 DE
VOLTA, ACABAMENTO CROMADO, COM AREJADOR, APLICAÇÃO
DE MESA, INCLUSIVE ENGATE FLEXÍVEL METÁLICO,
FORNECIMENTO E INSTALAÇÃO</t>
  </si>
  <si>
    <t>ESTRUTURA METÁLICA PARA CAIXA D`ÁGUA</t>
  </si>
  <si>
    <t xml:space="preserve">ED-49664 </t>
  </si>
  <si>
    <t xml:space="preserve">FUNDAÇÃO </t>
  </si>
  <si>
    <t>ESCAVAÇÃO MANUAL DE VALA COM PROFUNDIDADE MENOR OU
IGUAL A 1,5M, INCLUSIVE DESCARGA LATERAL</t>
  </si>
  <si>
    <t xml:space="preserve">ED-51107 </t>
  </si>
  <si>
    <t>FORNECIMENTO DE CONCRETO ESTRUTURAL, PREPARADO EM
OBRA COM BETONEIRA, COM FCK 20MPA, INCLUSIVE
LANÇAMENTO, ADENSAMENTO E ACABAMENTO (FUNDAÇÃO)</t>
  </si>
  <si>
    <t xml:space="preserve">ED-49786 </t>
  </si>
  <si>
    <t>CAIXA D´ÁGUA DE POLIETILENO, CAPACIDADE DE 3.000L,
INCLUSIVE TAMPA, TORNEIRA DE BOIA, EXTRAVASOR, TUBO DE
LIMPEZA E ACESSÓRIOS, EXCLUSIVE TUBULAÇÃO DE ENTRADA/
SAÍDA DE ÁGUA</t>
  </si>
  <si>
    <t>ED-29741</t>
  </si>
  <si>
    <t>TOTAL MENSAL</t>
  </si>
  <si>
    <t>QUANTIDADES</t>
  </si>
  <si>
    <t>TOTAL COM 10%</t>
  </si>
  <si>
    <t>DEMOLIÇÃO MANUAL DE TUBULAÇÕES EMBUTIDAS DE REDE (ÁGUA, ELÉTRICA, GASES, ETC.), INCLUSIVE RASGO EM ALVENARIA, REMOÇÃO DE ACESSÓRIOS DE FIXAÇÃO, AFASTAMENTO E EMPILHAMENTO, EXCLUSIVE TRANSPORTE E
RETIRADA DO MATERIAL DEMOLIDO</t>
  </si>
  <si>
    <t>CONTRAPISO DESEMPENADO COM ARGAMASSA, TRAÇO 1:3 (CIMENTO E AREIA), ESP. 20MM</t>
  </si>
  <si>
    <t>REMOÇÃO MANUAL DE ESQUADRIA EM MADEIRA, COM REAPROVEITAMENTO, INCLUSIVE REMOÇÃO DE MARCO/ALIZAR/ GUARNIÇÕES, AFASTAMENTO E EMPILHAMENTO, EXCLUSIVE
TRANSPORTE E RETIRADA DO MATERIAL REMOVIDO NÃO REAPROVEITÁVEL</t>
  </si>
  <si>
    <t>REMOÇÃO MANUAL DE CONJUNTO DE FERRAGENS (DOBRADIÇAS, FECHADURA E MAÇANETAS), COM REAPROVEITAMENTO, INCLUSIVE AFASTAMENTO E EMPILHAMENTO, EXCLUSIVE
TRANSPORTE E RETIRADA DO MATERIAL REMOVIDO NÃO REAPROVEITÁVEL</t>
  </si>
  <si>
    <t>DEMOLIÇÃO MANUAL DE PISO CIMENTADO OU CONTRAPISO DE ARGAMASSA, COM ESPESSURA MÁXIMA DE 10CM, INCLUSIVE AFASTAMENTO E EMPILHAMENTO, EXCLUSIVE TRANSPORTE E RETIRADA DO MATERIAL DEMOLIDO</t>
  </si>
  <si>
    <t>CAIXA D´ÁGUA DE POLIETILENO, CAPACIDADE DE 3.000L, INCLUSIVE TAMPA, TORNEIRA DE BOIA, EXTRAVASOR, TUBO DE LIMPEZA E ACESSÓRIOS, EXCLUSIVE TUBULAÇÃO DE ENTRADA/ SAÍDA DE ÁGUA</t>
  </si>
  <si>
    <t>FORNECIMENTO E ASSENTAMENTO DE TUBO PVC RÍGIDO SOLDÁVEL, ÁGUA FRIA, DN 25 MM (3/4") , INCLUSIVE CONEXÕES</t>
  </si>
  <si>
    <t>FORNECIMENTO DE ESTRUTURA METÁLICA EM PERFIL LAMINADO, INCLUSIVE FABRICAÇÃO, TRANSPORTE, MONTAGEM E
APLICAÇÃO DE FUNDO PREPARADOR ANTICORROSIVO EM SUPERFÍCIE METÁLICA, UMA (1) DEMÃO</t>
  </si>
  <si>
    <t>FORNECIMENTO DE CONCRETO ESTRUTURAL, PREPARADO EM OBRA COM BETONEIRA, COM FCK 20MPA, INCLUSIVE LANÇAMENTO, ADENSAMENTO E ACABAMENTO (FUNDAÇÃO)</t>
  </si>
  <si>
    <t>REVESTIMENTO COM CERÂMICA APLICADO EM PAREDE,
ACABAMENTO ESMALTADO, AMBIENTE INTERNO/EXTERNO, PADRÃO EXTRA, DIMENSÃO DA PEÇA ATÉ 2025 CM2, PEI III, ASSENTAMENTO COM ARGAMASSA INDUSTRIALIZADA, INCLUSIVE REJUNTAMENTO</t>
  </si>
  <si>
    <t>DESCRIÇÃO (2 BANHEIROS)</t>
  </si>
  <si>
    <t>VIGA ( PERFIL EM U PARA BASE DA CAIXA D´ÁGUA) 3 POLEGADAS</t>
  </si>
  <si>
    <t>SOMA DE MATERIAL DEMOLIDO</t>
  </si>
  <si>
    <t>REVESTIMENTO COM CERÂMICA O MAIOR VÃO</t>
  </si>
  <si>
    <t>VIGA ( PERFIL EM  4 POLEGADAS )</t>
  </si>
  <si>
    <t>CONTRAVENTAMENTO BARRA CHATA  DE 1/2</t>
  </si>
  <si>
    <t>TRANSPORTE DE MATERIAL DE QUALQUER NATUREZA EM
CAMINHÃO, DISTÂNCIA MAIOR QUE 5KM E MENOR OU IGUAL A
10KM, DENTRO DO PERÍMETRO URBANO, EXCLUSIVE CARGA,
INCLUSIVE DESCARGA</t>
  </si>
  <si>
    <t xml:space="preserve">ED-29232 </t>
  </si>
  <si>
    <t>M³xKM</t>
  </si>
  <si>
    <t>M³XKM</t>
  </si>
  <si>
    <t>TRANSPORTE DE MATERIAL DE QUALQUER NATUREZA COM
CARRINHO DE MÃO, COM DISTÂNCIAS MAIORES QUE 50M E
MENORES OU IGUAIS A 100M, INCLUSIVE CARGA/DESGARGA</t>
  </si>
  <si>
    <t xml:space="preserve">ED-51134 </t>
  </si>
  <si>
    <t>3 MESES</t>
  </si>
  <si>
    <t>INCID. ACUMU</t>
  </si>
  <si>
    <t>9.5</t>
  </si>
  <si>
    <t>9.6</t>
  </si>
  <si>
    <t>9.7</t>
  </si>
  <si>
    <t>ABC</t>
  </si>
  <si>
    <t>A</t>
  </si>
  <si>
    <t>B</t>
  </si>
  <si>
    <t>C</t>
  </si>
  <si>
    <t>Fiscalização:</t>
  </si>
  <si>
    <t>VISTO</t>
  </si>
  <si>
    <t>PLANILHA ORÇAMENTÁRIA DE CUSTOS</t>
  </si>
  <si>
    <t>PREFEITURA: MUNICIPAL DE JOÃO MONLEVADE</t>
  </si>
  <si>
    <t>OBRA: VIVEIRO MUNICIPAL</t>
  </si>
  <si>
    <t xml:space="preserve">DATA: </t>
  </si>
  <si>
    <t>LOCAL: BAIRRO LARANJEIRAS</t>
  </si>
  <si>
    <t xml:space="preserve">FORMA DE EXECUÇÃO: </t>
  </si>
  <si>
    <t>REFERÊNCIA DE PREÇOS: TABELA SETOP CENTRAL JULHO/2021, COM ISS=5% E BDI DE  23.01%.</t>
  </si>
  <si>
    <t>(  X )</t>
  </si>
  <si>
    <t>DIRETA</t>
  </si>
  <si>
    <t>(   )</t>
  </si>
  <si>
    <t>INDIRETA</t>
  </si>
  <si>
    <t xml:space="preserve">PRAZO DE EXECUÇÃO:  </t>
  </si>
  <si>
    <t>BDI</t>
  </si>
  <si>
    <t>CÓDIGO</t>
  </si>
  <si>
    <t>QUANT.</t>
  </si>
  <si>
    <t>PREÇO UNIT. S/ BDI</t>
  </si>
  <si>
    <t>PREÇO UNIT. C/ BDI</t>
  </si>
  <si>
    <t>PREÇO TOTAL</t>
  </si>
  <si>
    <t>CÓDIGOi</t>
  </si>
  <si>
    <t>SERVIÇOS PARTE  ELÉTRICA</t>
  </si>
  <si>
    <t>1.2</t>
  </si>
  <si>
    <t>ED-49187</t>
  </si>
  <si>
    <t>CAIXA DE LIGAÇÃO/PASSAGEM EM PVC RÍGIDO PARA ELETRODUTO, DIMENSÕES 4"X2", EMBUTIDA EM ALVENARIA - FORNECIMENTO E INSTALAÇÃO</t>
  </si>
  <si>
    <t>1.3</t>
  </si>
  <si>
    <t>1.4</t>
  </si>
  <si>
    <t>ED-17951</t>
  </si>
  <si>
    <t>ELETRODUTO FLEXÍVEL CORRUGADO, PVC, ANTI-CHAMA, DN 20MM (1/2"), APLICADO EM ALVENARIA, EXCLUSIVE RASGO</t>
  </si>
  <si>
    <t>1.5</t>
  </si>
  <si>
    <t>ED-13343</t>
  </si>
  <si>
    <t>LÂMPADA LED, BASE E27, POTÊNCIA 15W, BULBO A65, TEMPERATURA DA COR 6500K, TENSÃO 110-127V, FORNECIMENTO E INSTALAÇÃO, EXCLUSIVE LUMINÁRIA</t>
  </si>
  <si>
    <t>1.6</t>
  </si>
  <si>
    <t>ED-50373</t>
  </si>
  <si>
    <t xml:space="preserve">ELETRICISTA COM ENCARGOS COMPLEMENTARES </t>
  </si>
  <si>
    <t>H</t>
  </si>
  <si>
    <t>1.7</t>
  </si>
  <si>
    <t xml:space="preserve">MATED-14405 </t>
  </si>
  <si>
    <t>LUMINÁRIA DE TETO COM BASE (MODELO: PLAFONIER | BASE:  PLÁSTICO POLIPROPILENO | SOQUETE: INCLUSO | TIPO DE SOQUETE: E27 | MATERIAL DO SOQUETE: PORCELANA | POTÊNCIA MÁXIMA LÂMPADA: 60W | LÂMPADA: NÃO INCLUSA)</t>
  </si>
  <si>
    <t>TOTAL GERAL BANHEIRO</t>
  </si>
  <si>
    <t>OBSERVAÇÕES:</t>
  </si>
  <si>
    <t>Todos os serviços acima estão incluídos mão de obra e materiais.</t>
  </si>
  <si>
    <t xml:space="preserve">ENG.ELETRICISTA </t>
  </si>
  <si>
    <t>CREA - MG</t>
  </si>
  <si>
    <t>INSTALAÇÕES ELÉTRICA</t>
  </si>
  <si>
    <t>10.8</t>
  </si>
  <si>
    <t xml:space="preserve">ED-50301 </t>
  </si>
  <si>
    <t>BACIA SANITÁRIA (VASO) DE LOUÇA CONVENCIONAL, ACESSÍVEL
(PCR/PMR), COR BRANCA, COM INSTALAÇÃO DE SÓCULO NA
BASE DA BACIA ACOMPANHANDO A PROJEÇÃO DA BASE, NÃO
ULTRAPASSANDO ALTURA DE 5CM, ALTURA MÁXIMA DE 46CM (
BACIA+ASSENTO), INCLUSIVE ACESSÓRIOS DE FIXAÇÃO/
VEDAÇÃO, VÁLVULA DE DESCARGA METÁLICA COM
ACIONAMENTO DUPLO, TUBO DE LIGAÇÃO DE LATÃO COM
CANOPLA, FORNECIMENTO, INSTALAÇÃO E REJUNTAMENTO,
EXCLUSIVE ASSENTO</t>
  </si>
  <si>
    <t>10.9</t>
  </si>
  <si>
    <t>DISPENSER EM PLÁSTICO PARA PAPEL TOALHA 2 OU 3 FOLHAS</t>
  </si>
  <si>
    <t xml:space="preserve">ED-48182 </t>
  </si>
  <si>
    <t>SOMA DE MATERIAL</t>
  </si>
  <si>
    <t>PILAR (PERFIL EM U GERDAU 4 POLEGADAS ) ENRRIJECIDO</t>
  </si>
  <si>
    <t>14.3</t>
  </si>
  <si>
    <t xml:space="preserve">LASTRO DE CONCRETO MAGRO, INCLUSIVE TRANSPORTE,
LANÇAMENTO E ADENSAMENTO </t>
  </si>
  <si>
    <t xml:space="preserve">ED-49812 </t>
  </si>
  <si>
    <t>13.2</t>
  </si>
  <si>
    <t>ED-49655</t>
  </si>
  <si>
    <t>DM³</t>
  </si>
  <si>
    <t>ANCORAGEM DE BARRAS DE AÇO COM CHUMBADOR QUÍMICO À
BASE DE RESINA POLIÉSTER, EXCLUSIVE FORNECIMENTO DE
BARRA</t>
  </si>
  <si>
    <t>FORNECIMENTO DE ESTRUTURA METÁLICA EM PERFIL LAMINADO, INCLUSIVE FABRICAÇÃO, TRANSPORTE, MONTAGEM E
APLICAÇÃO DE FUNDO PREPARADOR ANTICORROSIVO EM
SUPERFÍCIE METÁLICA, UMA (1) DEMÃO</t>
  </si>
  <si>
    <t>DATA: 19/05/2023</t>
  </si>
  <si>
    <t>TOTAL COM 15%</t>
  </si>
  <si>
    <t xml:space="preserve">REVESTIMENTO COM CERÂMICA O MENOR VÃO </t>
  </si>
  <si>
    <t>CLASSIFICAÇÃO ABC</t>
  </si>
  <si>
    <t>ANÁLISE ABC</t>
  </si>
  <si>
    <t>5.2</t>
  </si>
  <si>
    <t>PINTURA COM VERNIZ POLIURETANO COM FILTRO SOLAR EM
MADEIRA, DUAS (2) DEMÃOS, ACABAMENTO TIPO FOSCO</t>
  </si>
  <si>
    <t>ED-50530</t>
  </si>
  <si>
    <t>6.2</t>
  </si>
  <si>
    <t>TOTAL COM 30%</t>
  </si>
  <si>
    <t xml:space="preserve">CONEXOES METAIS </t>
  </si>
  <si>
    <t>14.4</t>
  </si>
  <si>
    <t>ED-49811</t>
  </si>
  <si>
    <t>FÔRMA E DESFORMA DE COMPENSADO RESINADO, ESP. 12MM,
REAPROVEITAMENTO (3X) (FUNDAÇÃO)</t>
  </si>
  <si>
    <t>14.5</t>
  </si>
  <si>
    <t>ED-50174</t>
  </si>
  <si>
    <t>PINTURA COM EMULSÃO ASFÁLTICA, DUAS (2) DEMÃOS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</si>
</sst>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 #,##0.00_);_(* \(#,##0.00\);_(* &quot;-&quot;??_);_(@_)"/>
    <numFmt numFmtId="165" formatCode="&quot;R$&quot;\ #,##0.00"/>
    <numFmt numFmtId="166" formatCode="&quot;R$&quot;#,##0.00"/>
    <numFmt numFmtId="167" formatCode="_-[$R$-416]\ * #,##0.00_-;\-[$R$-416]\ * #,##0.00_-;_-[$R$-416]\ * &quot;-&quot;??_-;_-@_-"/>
    <numFmt numFmtId="168" formatCode="_(&quot;R$ &quot;* #,##0.00_);_(&quot;R$ &quot;* \(#,##0.00\);_(&quot;R$ &quot;* &quot;-&quot;??_);_(@_)"/>
    <numFmt numFmtId="169" formatCode="0.000%"/>
    <numFmt numFmtId="170" formatCode="_(&quot;$&quot;* #,##0.00_);_(&quot;$&quot;* \(#,##0.00\);_(&quot;$&quot;* &quot;-&quot;??_);_(@_)"/>
  </numFmts>
  <fonts count="39">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8"/>
      <name val="Arial"/>
      <family val="2"/>
    </font>
    <font>
      <sz val="12"/>
      <name val="Arial"/>
      <family val="2"/>
    </font>
    <font>
      <b/>
      <sz val="12"/>
      <color indexed="8"/>
      <name val="Arial"/>
      <family val="2"/>
    </font>
    <font>
      <b/>
      <sz val="11"/>
      <name val="Arial"/>
      <family val="2"/>
    </font>
    <font>
      <b/>
      <sz val="12"/>
      <name val="Arial"/>
      <family val="2"/>
    </font>
    <font>
      <b/>
      <sz val="10"/>
      <name val="Arial"/>
      <family val="2"/>
    </font>
    <font>
      <sz val="8"/>
      <name val="Arial"/>
      <family val="2"/>
    </font>
    <font>
      <sz val="11"/>
      <color indexed="8"/>
      <name val="Arial"/>
      <family val="2"/>
    </font>
    <font>
      <b/>
      <sz val="11"/>
      <color indexed="8"/>
      <name val="Arial"/>
      <family val="2"/>
    </font>
    <font>
      <sz val="10"/>
      <name val="Arial"/>
      <family val="2"/>
    </font>
    <font>
      <b/>
      <sz val="14"/>
      <name val="Arial"/>
      <family val="2"/>
    </font>
    <font>
      <sz val="11"/>
      <name val="Century Gothic"/>
      <family val="2"/>
    </font>
    <font>
      <sz val="12"/>
      <name val="Century Gothic"/>
      <family val="2"/>
    </font>
    <font>
      <b/>
      <sz val="10"/>
      <color indexed="8"/>
      <name val="Arial"/>
      <family val="2"/>
    </font>
    <font>
      <sz val="10"/>
      <color indexed="8"/>
      <name val="Century Gothic"/>
      <family val="2"/>
    </font>
    <font>
      <b/>
      <sz val="14"/>
      <color indexed="8"/>
      <name val="Arial"/>
      <family val="2"/>
    </font>
    <font>
      <sz val="14"/>
      <name val="Arial"/>
      <family val="2"/>
    </font>
    <font>
      <sz val="14"/>
      <color indexed="8"/>
      <name val="Arial"/>
      <family val="2"/>
    </font>
    <font>
      <sz val="10"/>
      <name val="Century Gothic"/>
      <family val="2"/>
    </font>
    <font>
      <sz val="14"/>
      <color rgb="FF000000"/>
      <name val="Arial"/>
      <family val="2"/>
    </font>
    <font>
      <sz val="14"/>
      <name val="Century Gothic"/>
      <family val="2"/>
    </font>
    <font>
      <sz val="14"/>
      <color indexed="8"/>
      <name val="Century Gothic"/>
      <family val="2"/>
    </font>
    <font>
      <sz val="10"/>
      <name val="Arial"/>
    </font>
    <font>
      <sz val="11"/>
      <color theme="1"/>
      <name val="Calibri"/>
      <charset val="134"/>
      <scheme val="minor"/>
    </font>
    <font>
      <b/>
      <sz val="14"/>
      <color indexed="8"/>
      <name val="Century Gothic"/>
      <family val="2"/>
    </font>
    <font>
      <b/>
      <sz val="10"/>
      <color theme="0"/>
      <name val="Arial"/>
      <family val="2"/>
    </font>
    <font>
      <sz val="10"/>
      <color theme="1"/>
      <name val="Arial"/>
      <family val="2"/>
    </font>
    <font>
      <sz val="11"/>
      <color rgb="FF000000"/>
      <name val="Arial"/>
      <family val="2"/>
    </font>
    <font>
      <sz val="9"/>
      <color rgb="FF000000"/>
      <name val="Arial"/>
      <family val="2"/>
    </font>
    <font>
      <b/>
      <sz val="9"/>
      <color indexed="8"/>
      <name val="Arial"/>
      <family val="2"/>
    </font>
    <font>
      <sz val="9"/>
      <color indexed="8"/>
      <name val="Arial"/>
      <family val="2"/>
    </font>
    <font>
      <sz val="8"/>
      <color indexed="8"/>
      <name val="Arial"/>
      <family val="2"/>
    </font>
    <font>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tint="0.499984740745262"/>
        <bgColor indexed="64"/>
      </patternFill>
    </fill>
    <fill>
      <patternFill patternType="solid">
        <fgColor rgb="FFFFFF00"/>
        <bgColor indexed="64"/>
      </patternFill>
    </fill>
    <fill>
      <patternFill patternType="solid">
        <fgColor rgb="FF00B05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s>
  <cellStyleXfs count="22">
    <xf numFmtId="0" fontId="0" fillId="0" borderId="0"/>
    <xf numFmtId="0" fontId="5" fillId="0" borderId="0"/>
    <xf numFmtId="9" fontId="5" fillId="0" borderId="0" applyFont="0" applyFill="0" applyBorder="0" applyAlignment="0" applyProtection="0"/>
    <xf numFmtId="164" fontId="3" fillId="0" borderId="0" applyFont="0" applyFill="0" applyBorder="0" applyAlignment="0" applyProtection="0"/>
    <xf numFmtId="0" fontId="3" fillId="0" borderId="0"/>
    <xf numFmtId="44" fontId="15"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168" fontId="28" fillId="0" borderId="0" applyFont="0" applyFill="0" applyBorder="0" applyAlignment="0" applyProtection="0"/>
    <xf numFmtId="0" fontId="3" fillId="0" borderId="0"/>
    <xf numFmtId="0" fontId="29" fillId="0" borderId="0"/>
    <xf numFmtId="9" fontId="2" fillId="0" borderId="0" applyFont="0" applyFill="0" applyBorder="0" applyAlignment="0" applyProtection="0"/>
    <xf numFmtId="0" fontId="3" fillId="0" borderId="0"/>
    <xf numFmtId="168"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cellStyleXfs>
  <cellXfs count="448">
    <xf numFmtId="0" fontId="0" fillId="0" borderId="0" xfId="0"/>
    <xf numFmtId="0" fontId="11" fillId="0" borderId="6" xfId="0" applyFont="1" applyBorder="1" applyAlignment="1">
      <alignment horizontal="center" vertical="distributed"/>
    </xf>
    <xf numFmtId="0" fontId="11" fillId="0" borderId="7" xfId="0" applyFont="1" applyBorder="1" applyAlignment="1">
      <alignment horizontal="center" vertical="distributed"/>
    </xf>
    <xf numFmtId="164" fontId="4" fillId="0" borderId="9" xfId="3" applyFont="1" applyBorder="1" applyAlignment="1">
      <alignment horizontal="center" vertical="distributed"/>
    </xf>
    <xf numFmtId="14" fontId="4" fillId="0" borderId="15" xfId="0" applyNumberFormat="1" applyFont="1" applyBorder="1" applyAlignment="1">
      <alignment horizontal="center" vertical="distributed"/>
    </xf>
    <xf numFmtId="0" fontId="0" fillId="0" borderId="0" xfId="0" applyAlignment="1">
      <alignment horizontal="center"/>
    </xf>
    <xf numFmtId="43" fontId="0" fillId="0" borderId="0" xfId="0" applyNumberFormat="1"/>
    <xf numFmtId="164" fontId="0" fillId="0" borderId="0" xfId="0" applyNumberFormat="1"/>
    <xf numFmtId="0" fontId="0" fillId="0" borderId="0" xfId="0" applyAlignment="1">
      <alignment vertical="center"/>
    </xf>
    <xf numFmtId="0" fontId="4" fillId="0" borderId="0" xfId="0" applyFont="1" applyAlignment="1">
      <alignment vertical="center" wrapText="1"/>
    </xf>
    <xf numFmtId="0" fontId="4" fillId="0" borderId="0" xfId="0" applyFont="1" applyAlignment="1">
      <alignment vertical="top" wrapText="1"/>
    </xf>
    <xf numFmtId="10" fontId="4" fillId="0" borderId="0" xfId="0" applyNumberFormat="1" applyFont="1" applyAlignment="1">
      <alignment horizontal="center" vertical="center" wrapText="1"/>
    </xf>
    <xf numFmtId="10" fontId="4" fillId="0" borderId="0" xfId="0" applyNumberFormat="1" applyFont="1" applyAlignment="1">
      <alignment vertical="center" wrapText="1"/>
    </xf>
    <xf numFmtId="10" fontId="4" fillId="0" borderId="0" xfId="0" applyNumberFormat="1" applyFont="1" applyAlignment="1">
      <alignment horizontal="right" vertical="center" wrapText="1"/>
    </xf>
    <xf numFmtId="0" fontId="11" fillId="0" borderId="0" xfId="0" applyFont="1"/>
    <xf numFmtId="0" fontId="10" fillId="0" borderId="1" xfId="4" applyFont="1" applyBorder="1" applyAlignment="1">
      <alignment horizontal="center" vertical="distributed" wrapText="1"/>
    </xf>
    <xf numFmtId="0" fontId="17" fillId="0" borderId="0" xfId="4" applyFont="1" applyAlignment="1">
      <alignment vertical="distributed"/>
    </xf>
    <xf numFmtId="49" fontId="10" fillId="0" borderId="1" xfId="4" applyNumberFormat="1" applyFont="1" applyBorder="1" applyAlignment="1">
      <alignment horizontal="left" vertical="distributed"/>
    </xf>
    <xf numFmtId="49" fontId="16" fillId="0" borderId="1" xfId="4" applyNumberFormat="1" applyFont="1" applyBorder="1" applyAlignment="1">
      <alignment horizontal="center" vertical="distributed"/>
    </xf>
    <xf numFmtId="168" fontId="10" fillId="0" borderId="1" xfId="6" applyFont="1" applyBorder="1" applyAlignment="1">
      <alignment horizontal="center" vertical="distributed"/>
    </xf>
    <xf numFmtId="0" fontId="18" fillId="0" borderId="0" xfId="4" applyFont="1" applyAlignment="1">
      <alignment vertical="distributed"/>
    </xf>
    <xf numFmtId="0" fontId="20" fillId="0" borderId="0" xfId="4" applyFont="1"/>
    <xf numFmtId="0" fontId="21" fillId="2" borderId="1" xfId="4" applyFont="1" applyFill="1" applyBorder="1" applyAlignment="1">
      <alignment horizontal="center" vertical="center"/>
    </xf>
    <xf numFmtId="0" fontId="21" fillId="2" borderId="1" xfId="4" applyFont="1" applyFill="1" applyBorder="1" applyAlignment="1">
      <alignment horizontal="center" vertical="center" wrapText="1"/>
    </xf>
    <xf numFmtId="2" fontId="21" fillId="2" borderId="1" xfId="4" applyNumberFormat="1" applyFont="1" applyFill="1" applyBorder="1" applyAlignment="1">
      <alignment horizontal="center" vertical="center"/>
    </xf>
    <xf numFmtId="168" fontId="21" fillId="2" borderId="1" xfId="6" applyFont="1" applyFill="1" applyBorder="1" applyAlignment="1">
      <alignment horizontal="center" vertical="center" wrapText="1"/>
    </xf>
    <xf numFmtId="0" fontId="22" fillId="2" borderId="1" xfId="4" applyFont="1" applyFill="1" applyBorder="1" applyAlignment="1">
      <alignment horizontal="center" vertical="center"/>
    </xf>
    <xf numFmtId="0" fontId="23" fillId="2" borderId="1" xfId="4" applyFont="1" applyFill="1" applyBorder="1" applyAlignment="1">
      <alignment horizontal="center" vertical="center" wrapText="1"/>
    </xf>
    <xf numFmtId="0" fontId="22" fillId="2" borderId="1" xfId="4" applyFont="1" applyFill="1" applyBorder="1" applyAlignment="1">
      <alignment horizontal="left" vertical="center" wrapText="1"/>
    </xf>
    <xf numFmtId="2" fontId="23" fillId="2" borderId="1" xfId="4" applyNumberFormat="1" applyFont="1" applyFill="1" applyBorder="1" applyAlignment="1">
      <alignment horizontal="center" vertical="distributed"/>
    </xf>
    <xf numFmtId="166" fontId="22" fillId="2" borderId="1" xfId="4" applyNumberFormat="1" applyFont="1" applyFill="1" applyBorder="1" applyAlignment="1">
      <alignment horizontal="center" vertical="center"/>
    </xf>
    <xf numFmtId="168" fontId="22" fillId="2" borderId="1" xfId="6" applyFont="1" applyFill="1" applyBorder="1" applyAlignment="1">
      <alignment horizontal="center" vertical="center" wrapText="1"/>
    </xf>
    <xf numFmtId="0" fontId="16" fillId="2" borderId="1" xfId="4" applyFont="1" applyFill="1" applyBorder="1" applyAlignment="1">
      <alignment horizontal="center" vertical="center"/>
    </xf>
    <xf numFmtId="2" fontId="22" fillId="2" borderId="1" xfId="4" applyNumberFormat="1" applyFont="1" applyFill="1" applyBorder="1" applyAlignment="1">
      <alignment horizontal="center" vertical="center"/>
    </xf>
    <xf numFmtId="168" fontId="22" fillId="2" borderId="1" xfId="6" applyFont="1" applyFill="1" applyBorder="1" applyAlignment="1">
      <alignment horizontal="center" vertical="center"/>
    </xf>
    <xf numFmtId="0" fontId="24" fillId="5" borderId="0" xfId="4" applyFont="1" applyFill="1"/>
    <xf numFmtId="0" fontId="22" fillId="2" borderId="1" xfId="4" applyFont="1" applyFill="1" applyBorder="1" applyAlignment="1">
      <alignment horizontal="left" vertical="center" wrapText="1" readingOrder="1"/>
    </xf>
    <xf numFmtId="0" fontId="16" fillId="2" borderId="1" xfId="4" applyFont="1" applyFill="1" applyBorder="1" applyAlignment="1">
      <alignment horizontal="justify" vertical="distributed" wrapText="1"/>
    </xf>
    <xf numFmtId="0" fontId="24" fillId="0" borderId="0" xfId="4" applyFont="1" applyAlignment="1">
      <alignment horizontal="distributed" vertical="distributed"/>
    </xf>
    <xf numFmtId="0" fontId="22" fillId="2" borderId="1" xfId="4" applyFont="1" applyFill="1" applyBorder="1" applyAlignment="1">
      <alignment horizontal="center" vertical="center" wrapText="1"/>
    </xf>
    <xf numFmtId="0" fontId="22" fillId="2" borderId="1" xfId="4" applyFont="1" applyFill="1" applyBorder="1" applyAlignment="1">
      <alignment horizontal="justify" vertical="distributed" wrapText="1"/>
    </xf>
    <xf numFmtId="49" fontId="25" fillId="2" borderId="1" xfId="4" applyNumberFormat="1" applyFont="1" applyFill="1" applyBorder="1" applyAlignment="1">
      <alignment horizontal="center" vertical="center" wrapText="1" readingOrder="1"/>
    </xf>
    <xf numFmtId="49" fontId="25" fillId="2" borderId="1" xfId="4" applyNumberFormat="1" applyFont="1" applyFill="1" applyBorder="1" applyAlignment="1">
      <alignment horizontal="justify" vertical="center" wrapText="1" readingOrder="1"/>
    </xf>
    <xf numFmtId="4" fontId="25" fillId="2" borderId="1" xfId="4" applyNumberFormat="1" applyFont="1" applyFill="1" applyBorder="1" applyAlignment="1">
      <alignment horizontal="center" vertical="center" wrapText="1" readingOrder="1"/>
    </xf>
    <xf numFmtId="2" fontId="22" fillId="2" borderId="1" xfId="4" applyNumberFormat="1" applyFont="1" applyFill="1" applyBorder="1" applyAlignment="1">
      <alignment horizontal="center" vertical="center" wrapText="1"/>
    </xf>
    <xf numFmtId="0" fontId="22" fillId="2" borderId="1" xfId="4" applyFont="1" applyFill="1" applyBorder="1" applyAlignment="1">
      <alignment horizontal="justify" wrapText="1"/>
    </xf>
    <xf numFmtId="0" fontId="22" fillId="2" borderId="1" xfId="4" applyFont="1" applyFill="1" applyBorder="1" applyAlignment="1">
      <alignment horizontal="justify" vertical="center" wrapText="1"/>
    </xf>
    <xf numFmtId="0" fontId="22" fillId="2" borderId="1" xfId="4" applyFont="1" applyFill="1" applyBorder="1" applyAlignment="1">
      <alignment vertical="center"/>
    </xf>
    <xf numFmtId="0" fontId="24" fillId="0" borderId="0" xfId="4" applyFont="1"/>
    <xf numFmtId="0" fontId="26" fillId="2" borderId="14" xfId="4" applyFont="1" applyFill="1" applyBorder="1" applyAlignment="1">
      <alignment vertical="center" wrapText="1"/>
    </xf>
    <xf numFmtId="0" fontId="26" fillId="2" borderId="10" xfId="4" applyFont="1" applyFill="1" applyBorder="1" applyAlignment="1">
      <alignment horizontal="center" vertical="center" wrapText="1"/>
    </xf>
    <xf numFmtId="0" fontId="27" fillId="2" borderId="10" xfId="4" applyFont="1" applyFill="1" applyBorder="1"/>
    <xf numFmtId="0" fontId="27" fillId="2" borderId="10" xfId="4" applyFont="1" applyFill="1" applyBorder="1" applyAlignment="1">
      <alignment vertical="center"/>
    </xf>
    <xf numFmtId="2" fontId="27" fillId="2" borderId="10" xfId="4" applyNumberFormat="1" applyFont="1" applyFill="1" applyBorder="1" applyAlignment="1">
      <alignment horizontal="center" vertical="center"/>
    </xf>
    <xf numFmtId="168" fontId="27" fillId="2" borderId="10" xfId="6" applyFont="1" applyFill="1" applyBorder="1" applyAlignment="1">
      <alignment vertical="center"/>
    </xf>
    <xf numFmtId="0" fontId="18" fillId="0" borderId="0" xfId="4" applyFont="1" applyAlignment="1">
      <alignment vertical="center" wrapText="1"/>
    </xf>
    <xf numFmtId="0" fontId="18" fillId="0" borderId="0" xfId="4" applyFont="1" applyAlignment="1">
      <alignment horizontal="center" vertical="center" wrapText="1"/>
    </xf>
    <xf numFmtId="2" fontId="18" fillId="0" borderId="0" xfId="4" applyNumberFormat="1" applyFont="1" applyAlignment="1">
      <alignment horizontal="center" vertical="center" wrapText="1"/>
    </xf>
    <xf numFmtId="168" fontId="18" fillId="0" borderId="0" xfId="6" applyFont="1" applyBorder="1" applyAlignment="1">
      <alignment vertical="center" wrapText="1"/>
    </xf>
    <xf numFmtId="168" fontId="18" fillId="0" borderId="0" xfId="6" applyFont="1" applyBorder="1" applyAlignment="1">
      <alignment horizontal="center" vertical="center" wrapText="1"/>
    </xf>
    <xf numFmtId="0" fontId="24" fillId="0" borderId="0" xfId="4" applyFont="1" applyAlignment="1">
      <alignment horizontal="center"/>
    </xf>
    <xf numFmtId="2" fontId="24" fillId="0" borderId="0" xfId="4" applyNumberFormat="1" applyFont="1" applyAlignment="1">
      <alignment horizontal="center"/>
    </xf>
    <xf numFmtId="168" fontId="24" fillId="0" borderId="0" xfId="6" applyFont="1" applyBorder="1"/>
    <xf numFmtId="168" fontId="24" fillId="0" borderId="0" xfId="6" applyFont="1" applyBorder="1" applyAlignment="1">
      <alignment horizontal="center"/>
    </xf>
    <xf numFmtId="168" fontId="24" fillId="0" borderId="0" xfId="6" applyFont="1"/>
    <xf numFmtId="168" fontId="24" fillId="0" borderId="0" xfId="6" applyFont="1" applyAlignment="1">
      <alignment horizontal="center"/>
    </xf>
    <xf numFmtId="0" fontId="10" fillId="0" borderId="2" xfId="0" applyFont="1" applyBorder="1" applyAlignment="1">
      <alignment horizontal="center" vertical="distributed" wrapText="1"/>
    </xf>
    <xf numFmtId="49" fontId="10" fillId="0" borderId="5" xfId="0" applyNumberFormat="1" applyFont="1" applyBorder="1" applyAlignment="1">
      <alignment horizontal="left" vertical="distributed"/>
    </xf>
    <xf numFmtId="49" fontId="16" fillId="0" borderId="5" xfId="0" applyNumberFormat="1" applyFont="1" applyBorder="1" applyAlignment="1">
      <alignment horizontal="center" vertical="distributed"/>
    </xf>
    <xf numFmtId="168" fontId="10" fillId="0" borderId="1" xfId="9" applyFont="1" applyBorder="1" applyAlignment="1">
      <alignment horizontal="center" vertical="distributed"/>
    </xf>
    <xf numFmtId="0" fontId="24" fillId="0" borderId="0" xfId="0" applyFont="1"/>
    <xf numFmtId="0" fontId="24" fillId="0" borderId="0" xfId="0" applyFont="1" applyAlignment="1">
      <alignment horizontal="center"/>
    </xf>
    <xf numFmtId="2" fontId="24" fillId="0" borderId="0" xfId="0" applyNumberFormat="1" applyFont="1" applyAlignment="1">
      <alignment horizontal="center"/>
    </xf>
    <xf numFmtId="168" fontId="24" fillId="0" borderId="0" xfId="9" applyFont="1"/>
    <xf numFmtId="168" fontId="24" fillId="0" borderId="0" xfId="9" applyFont="1" applyAlignment="1">
      <alignment horizontal="center"/>
    </xf>
    <xf numFmtId="10" fontId="8" fillId="4" borderId="17" xfId="7" applyNumberFormat="1" applyFont="1" applyFill="1" applyBorder="1" applyAlignment="1">
      <alignment horizontal="center" vertical="center"/>
    </xf>
    <xf numFmtId="168" fontId="8" fillId="2" borderId="17" xfId="6" applyFont="1" applyFill="1" applyBorder="1" applyAlignment="1">
      <alignment horizontal="center" vertical="center"/>
    </xf>
    <xf numFmtId="168" fontId="21" fillId="2" borderId="17" xfId="6" applyFont="1" applyFill="1" applyBorder="1" applyAlignment="1">
      <alignment horizontal="center" vertical="center" wrapText="1"/>
    </xf>
    <xf numFmtId="165" fontId="22" fillId="2" borderId="17" xfId="4" applyNumberFormat="1" applyFont="1" applyFill="1" applyBorder="1" applyAlignment="1">
      <alignment horizontal="distributed" vertical="distributed"/>
    </xf>
    <xf numFmtId="168" fontId="22" fillId="2" borderId="17" xfId="6" applyFont="1" applyFill="1" applyBorder="1" applyAlignment="1">
      <alignment horizontal="center" vertical="center" wrapText="1"/>
    </xf>
    <xf numFmtId="168" fontId="27" fillId="2" borderId="10" xfId="6" applyFont="1" applyFill="1" applyBorder="1" applyAlignment="1">
      <alignment horizontal="center" vertical="center"/>
    </xf>
    <xf numFmtId="168" fontId="27" fillId="2" borderId="0" xfId="9" applyFont="1" applyFill="1" applyBorder="1" applyAlignment="1">
      <alignment vertical="center"/>
    </xf>
    <xf numFmtId="10" fontId="8" fillId="4" borderId="18" xfId="8" applyNumberFormat="1" applyFont="1" applyFill="1" applyBorder="1" applyAlignment="1">
      <alignment horizontal="center" vertical="center"/>
    </xf>
    <xf numFmtId="0" fontId="17" fillId="0" borderId="0" xfId="0" applyFont="1" applyAlignment="1">
      <alignment vertical="distributed"/>
    </xf>
    <xf numFmtId="0" fontId="18" fillId="0" borderId="0" xfId="0" applyFont="1" applyAlignment="1">
      <alignment vertical="distributed"/>
    </xf>
    <xf numFmtId="0" fontId="20" fillId="0" borderId="0" xfId="0" applyFont="1"/>
    <xf numFmtId="0" fontId="24" fillId="5" borderId="0" xfId="0" applyFont="1" applyFill="1"/>
    <xf numFmtId="0" fontId="22" fillId="2" borderId="0" xfId="0" applyFont="1" applyFill="1" applyAlignment="1">
      <alignment vertical="center"/>
    </xf>
    <xf numFmtId="0" fontId="21" fillId="2" borderId="3" xfId="0" applyFont="1" applyFill="1" applyBorder="1" applyAlignment="1">
      <alignment horizontal="center" vertical="center"/>
    </xf>
    <xf numFmtId="168" fontId="16" fillId="2" borderId="30" xfId="9" applyFont="1" applyFill="1" applyBorder="1" applyAlignment="1">
      <alignment horizontal="center" vertical="center"/>
    </xf>
    <xf numFmtId="0" fontId="16" fillId="2" borderId="38" xfId="4" applyFont="1" applyFill="1" applyBorder="1" applyAlignment="1">
      <alignment horizontal="center" vertical="center"/>
    </xf>
    <xf numFmtId="0" fontId="21" fillId="2" borderId="41" xfId="0" applyFont="1" applyFill="1" applyBorder="1" applyAlignment="1">
      <alignment horizontal="center" vertical="center"/>
    </xf>
    <xf numFmtId="0" fontId="21" fillId="2" borderId="33" xfId="0" applyFont="1" applyFill="1" applyBorder="1" applyAlignment="1">
      <alignment horizontal="center" vertical="center" wrapText="1"/>
    </xf>
    <xf numFmtId="2" fontId="23" fillId="2" borderId="19" xfId="0" applyNumberFormat="1" applyFont="1" applyFill="1" applyBorder="1" applyAlignment="1">
      <alignment horizontal="center" vertical="center"/>
    </xf>
    <xf numFmtId="0" fontId="21" fillId="2" borderId="6" xfId="0" applyFont="1" applyFill="1" applyBorder="1" applyAlignment="1">
      <alignment horizontal="center" vertical="center"/>
    </xf>
    <xf numFmtId="2" fontId="22" fillId="2" borderId="3" xfId="4" applyNumberFormat="1" applyFont="1" applyFill="1" applyBorder="1" applyAlignment="1">
      <alignment horizontal="center" vertical="center"/>
    </xf>
    <xf numFmtId="2" fontId="23" fillId="2" borderId="31" xfId="0" applyNumberFormat="1" applyFont="1" applyFill="1" applyBorder="1" applyAlignment="1">
      <alignment horizontal="center" vertical="center"/>
    </xf>
    <xf numFmtId="0" fontId="21" fillId="2" borderId="7" xfId="0" applyFont="1" applyFill="1" applyBorder="1" applyAlignment="1">
      <alignment horizontal="center" vertical="center"/>
    </xf>
    <xf numFmtId="0" fontId="16" fillId="2" borderId="7" xfId="4" applyFont="1" applyFill="1" applyBorder="1" applyAlignment="1">
      <alignment horizontal="center" vertical="center"/>
    </xf>
    <xf numFmtId="2" fontId="16" fillId="2" borderId="3" xfId="4" applyNumberFormat="1" applyFont="1" applyFill="1" applyBorder="1" applyAlignment="1">
      <alignment horizontal="center" vertical="center"/>
    </xf>
    <xf numFmtId="2" fontId="21" fillId="2" borderId="31" xfId="0" applyNumberFormat="1" applyFont="1" applyFill="1" applyBorder="1" applyAlignment="1">
      <alignment horizontal="center" vertical="center"/>
    </xf>
    <xf numFmtId="2" fontId="21" fillId="2" borderId="24" xfId="0" applyNumberFormat="1" applyFont="1" applyFill="1" applyBorder="1" applyAlignment="1">
      <alignment vertical="distributed"/>
    </xf>
    <xf numFmtId="2" fontId="21" fillId="2" borderId="6" xfId="0" applyNumberFormat="1" applyFont="1" applyFill="1" applyBorder="1" applyAlignment="1">
      <alignment vertical="distributed"/>
    </xf>
    <xf numFmtId="0" fontId="22" fillId="2" borderId="16" xfId="4" applyFont="1" applyFill="1" applyBorder="1" applyAlignment="1">
      <alignment horizontal="center" vertical="center"/>
    </xf>
    <xf numFmtId="2" fontId="23" fillId="2" borderId="36" xfId="0" applyNumberFormat="1" applyFont="1" applyFill="1" applyBorder="1" applyAlignment="1">
      <alignment vertical="distributed"/>
    </xf>
    <xf numFmtId="2" fontId="22" fillId="2" borderId="16" xfId="4" applyNumberFormat="1" applyFont="1" applyFill="1" applyBorder="1" applyAlignment="1">
      <alignment horizontal="center" vertical="center"/>
    </xf>
    <xf numFmtId="2" fontId="23" fillId="2" borderId="37" xfId="0" applyNumberFormat="1" applyFont="1" applyFill="1" applyBorder="1" applyAlignment="1">
      <alignment horizontal="center" vertical="center"/>
    </xf>
    <xf numFmtId="168" fontId="30" fillId="2" borderId="0" xfId="9" applyFont="1" applyFill="1" applyBorder="1" applyAlignment="1">
      <alignment vertical="center"/>
    </xf>
    <xf numFmtId="2" fontId="16" fillId="2" borderId="46" xfId="4" applyNumberFormat="1" applyFont="1" applyFill="1" applyBorder="1" applyAlignment="1">
      <alignment horizontal="center" vertical="center"/>
    </xf>
    <xf numFmtId="2" fontId="21" fillId="2" borderId="15" xfId="0" applyNumberFormat="1" applyFont="1" applyFill="1" applyBorder="1" applyAlignment="1">
      <alignment horizontal="center" vertical="center"/>
    </xf>
    <xf numFmtId="2" fontId="22" fillId="2" borderId="33" xfId="4" applyNumberFormat="1" applyFont="1" applyFill="1" applyBorder="1" applyAlignment="1">
      <alignment horizontal="center" vertical="center"/>
    </xf>
    <xf numFmtId="2" fontId="23" fillId="2" borderId="32" xfId="0" applyNumberFormat="1" applyFont="1" applyFill="1" applyBorder="1" applyAlignment="1">
      <alignment horizontal="center" vertical="center"/>
    </xf>
    <xf numFmtId="168" fontId="27" fillId="6" borderId="0" xfId="9" applyFont="1" applyFill="1" applyBorder="1" applyAlignment="1">
      <alignment vertical="center"/>
    </xf>
    <xf numFmtId="2" fontId="23" fillId="2" borderId="1" xfId="0" applyNumberFormat="1" applyFont="1" applyFill="1" applyBorder="1" applyAlignment="1">
      <alignment vertical="distributed"/>
    </xf>
    <xf numFmtId="0" fontId="11" fillId="0" borderId="9" xfId="0" applyFont="1" applyBorder="1" applyAlignment="1">
      <alignment horizontal="center" vertical="distributed"/>
    </xf>
    <xf numFmtId="2" fontId="23" fillId="2" borderId="18" xfId="0" applyNumberFormat="1" applyFont="1" applyFill="1" applyBorder="1" applyAlignment="1">
      <alignment vertical="distributed"/>
    </xf>
    <xf numFmtId="2" fontId="21" fillId="2" borderId="6" xfId="0" applyNumberFormat="1" applyFont="1" applyFill="1" applyBorder="1" applyAlignment="1">
      <alignment vertical="center"/>
    </xf>
    <xf numFmtId="0" fontId="4" fillId="0" borderId="0" xfId="0" applyFont="1" applyAlignment="1">
      <alignment horizontal="center" vertical="distributed"/>
    </xf>
    <xf numFmtId="0" fontId="11" fillId="0" borderId="8" xfId="0" applyFont="1" applyBorder="1" applyAlignment="1">
      <alignment horizontal="center" vertical="distributed"/>
    </xf>
    <xf numFmtId="0" fontId="21" fillId="4" borderId="1" xfId="4" applyFont="1" applyFill="1" applyBorder="1" applyAlignment="1">
      <alignment horizontal="center" vertical="center"/>
    </xf>
    <xf numFmtId="0" fontId="21" fillId="4" borderId="1" xfId="4" applyFont="1" applyFill="1" applyBorder="1" applyAlignment="1">
      <alignment horizontal="center" vertical="center" wrapText="1"/>
    </xf>
    <xf numFmtId="0" fontId="21" fillId="4" borderId="1" xfId="4" applyFont="1" applyFill="1" applyBorder="1" applyAlignment="1">
      <alignment horizontal="left" vertical="center"/>
    </xf>
    <xf numFmtId="2" fontId="21" fillId="4" borderId="1" xfId="4" applyNumberFormat="1" applyFont="1" applyFill="1" applyBorder="1" applyAlignment="1">
      <alignment horizontal="center" vertical="distributed"/>
    </xf>
    <xf numFmtId="168" fontId="16" fillId="4" borderId="17" xfId="6" applyFont="1" applyFill="1" applyBorder="1" applyAlignment="1">
      <alignment horizontal="center" vertical="center"/>
    </xf>
    <xf numFmtId="0" fontId="16" fillId="4" borderId="1" xfId="4" applyFont="1" applyFill="1" applyBorder="1" applyAlignment="1">
      <alignment horizontal="center" vertical="center"/>
    </xf>
    <xf numFmtId="0" fontId="16" fillId="4" borderId="1" xfId="4" applyFont="1" applyFill="1" applyBorder="1" applyAlignment="1">
      <alignment horizontal="left" vertical="center" wrapText="1"/>
    </xf>
    <xf numFmtId="0" fontId="22" fillId="4" borderId="1" xfId="4" applyFont="1" applyFill="1" applyBorder="1" applyAlignment="1">
      <alignment horizontal="center" vertical="center"/>
    </xf>
    <xf numFmtId="2" fontId="22" fillId="4" borderId="1" xfId="4" applyNumberFormat="1" applyFont="1" applyFill="1" applyBorder="1" applyAlignment="1">
      <alignment horizontal="center" vertical="center"/>
    </xf>
    <xf numFmtId="168" fontId="22" fillId="4" borderId="1" xfId="6" applyFont="1" applyFill="1" applyBorder="1" applyAlignment="1">
      <alignment horizontal="center" vertical="center"/>
    </xf>
    <xf numFmtId="168" fontId="22" fillId="4" borderId="1" xfId="6" applyFont="1" applyFill="1" applyBorder="1" applyAlignment="1">
      <alignment horizontal="center" vertical="center" wrapText="1"/>
    </xf>
    <xf numFmtId="0" fontId="16" fillId="4" borderId="1" xfId="4" applyFont="1" applyFill="1" applyBorder="1" applyAlignment="1">
      <alignment horizontal="justify" vertical="distributed" wrapText="1"/>
    </xf>
    <xf numFmtId="0" fontId="16" fillId="4" borderId="1" xfId="4" applyFont="1" applyFill="1" applyBorder="1" applyAlignment="1">
      <alignment horizontal="center" vertical="distributed" wrapText="1"/>
    </xf>
    <xf numFmtId="0" fontId="16" fillId="4" borderId="1" xfId="4" applyFont="1" applyFill="1" applyBorder="1" applyAlignment="1">
      <alignment horizontal="center" vertical="center" wrapText="1"/>
    </xf>
    <xf numFmtId="2" fontId="16" fillId="4" borderId="1" xfId="4" applyNumberFormat="1" applyFont="1" applyFill="1" applyBorder="1" applyAlignment="1">
      <alignment horizontal="center" vertical="center" wrapText="1"/>
    </xf>
    <xf numFmtId="168" fontId="16" fillId="4" borderId="1" xfId="6" applyFont="1" applyFill="1" applyBorder="1" applyAlignment="1">
      <alignment horizontal="center" vertical="center" wrapText="1"/>
    </xf>
    <xf numFmtId="168" fontId="16" fillId="4" borderId="17" xfId="6" applyFont="1" applyFill="1" applyBorder="1" applyAlignment="1">
      <alignment horizontal="center" vertical="center" wrapText="1"/>
    </xf>
    <xf numFmtId="0" fontId="22" fillId="4" borderId="1" xfId="4" applyFont="1" applyFill="1" applyBorder="1" applyAlignment="1">
      <alignment horizontal="center" vertical="center" wrapText="1"/>
    </xf>
    <xf numFmtId="0" fontId="4" fillId="0" borderId="0" xfId="0" applyFont="1" applyAlignment="1">
      <alignment vertical="distributed"/>
    </xf>
    <xf numFmtId="10" fontId="4" fillId="0" borderId="0" xfId="2" applyNumberFormat="1" applyFont="1" applyBorder="1" applyAlignment="1">
      <alignment horizontal="center" vertical="distributed"/>
    </xf>
    <xf numFmtId="168" fontId="16" fillId="2" borderId="17" xfId="6" applyFont="1" applyFill="1" applyBorder="1" applyAlignment="1">
      <alignment horizontal="center" vertical="center"/>
    </xf>
    <xf numFmtId="2" fontId="4" fillId="0" borderId="12" xfId="0" applyNumberFormat="1" applyFont="1" applyBorder="1" applyAlignment="1">
      <alignment horizontal="center" vertical="distributed"/>
    </xf>
    <xf numFmtId="2" fontId="4" fillId="0" borderId="14" xfId="0" applyNumberFormat="1" applyFont="1" applyBorder="1" applyAlignment="1">
      <alignment horizontal="center" vertical="distributed"/>
    </xf>
    <xf numFmtId="9" fontId="4" fillId="0" borderId="14" xfId="8" applyFont="1" applyBorder="1" applyAlignment="1">
      <alignment horizontal="center" vertical="distributed"/>
    </xf>
    <xf numFmtId="169" fontId="4" fillId="0" borderId="1" xfId="2" applyNumberFormat="1" applyFont="1" applyBorder="1" applyAlignment="1">
      <alignment horizontal="center" vertical="distributed"/>
    </xf>
    <xf numFmtId="164" fontId="4" fillId="0" borderId="1" xfId="3" applyFont="1" applyBorder="1" applyAlignment="1">
      <alignment horizontal="center" vertical="distributed"/>
    </xf>
    <xf numFmtId="10" fontId="4" fillId="0" borderId="1" xfId="2" applyNumberFormat="1" applyFont="1" applyBorder="1" applyAlignment="1">
      <alignment horizontal="center" vertical="distributed"/>
    </xf>
    <xf numFmtId="164" fontId="11" fillId="0" borderId="1" xfId="3" applyFont="1" applyBorder="1" applyAlignment="1">
      <alignment horizontal="center" vertical="distributed"/>
    </xf>
    <xf numFmtId="44" fontId="4" fillId="0" borderId="1" xfId="5" applyFont="1" applyBorder="1" applyAlignment="1">
      <alignment horizontal="center" vertical="distributed"/>
    </xf>
    <xf numFmtId="0" fontId="6" fillId="2" borderId="7" xfId="18" applyFont="1" applyFill="1" applyBorder="1" applyAlignment="1" applyProtection="1">
      <alignment vertical="center" wrapText="1"/>
      <protection locked="0"/>
    </xf>
    <xf numFmtId="0" fontId="6" fillId="2" borderId="23" xfId="18" applyFont="1" applyFill="1" applyBorder="1" applyAlignment="1" applyProtection="1">
      <alignment vertical="center" wrapText="1"/>
      <protection locked="0"/>
    </xf>
    <xf numFmtId="0" fontId="6" fillId="2" borderId="23" xfId="18" applyFont="1" applyFill="1" applyBorder="1" applyAlignment="1" applyProtection="1">
      <alignment horizontal="center" vertical="center" wrapText="1"/>
      <protection locked="0"/>
    </xf>
    <xf numFmtId="0" fontId="6" fillId="2" borderId="15" xfId="18" applyFont="1" applyFill="1" applyBorder="1" applyAlignment="1" applyProtection="1">
      <alignment vertical="center" wrapText="1"/>
      <protection locked="0"/>
    </xf>
    <xf numFmtId="0" fontId="6" fillId="0" borderId="0" xfId="18" applyFont="1" applyAlignment="1" applyProtection="1">
      <alignment vertical="center" wrapText="1"/>
      <protection locked="0"/>
    </xf>
    <xf numFmtId="0" fontId="33" fillId="0" borderId="0" xfId="18" applyFont="1" applyAlignment="1" applyProtection="1">
      <alignment horizontal="left" vertical="center" wrapText="1" readingOrder="1"/>
      <protection locked="0"/>
    </xf>
    <xf numFmtId="0" fontId="19" fillId="0" borderId="1" xfId="18" applyFont="1" applyBorder="1" applyAlignment="1" applyProtection="1">
      <alignment horizontal="center" vertical="center" wrapText="1"/>
      <protection locked="0"/>
    </xf>
    <xf numFmtId="14" fontId="11" fillId="0" borderId="1" xfId="18" applyNumberFormat="1" applyFont="1" applyBorder="1" applyAlignment="1" applyProtection="1">
      <alignment vertical="center" wrapText="1"/>
      <protection locked="0"/>
    </xf>
    <xf numFmtId="0" fontId="19" fillId="0" borderId="4" xfId="18" applyFont="1" applyBorder="1" applyAlignment="1" applyProtection="1">
      <alignment vertical="center" wrapText="1"/>
      <protection locked="0"/>
    </xf>
    <xf numFmtId="0" fontId="34" fillId="0" borderId="0" xfId="18" applyFont="1" applyAlignment="1" applyProtection="1">
      <alignment horizontal="left" vertical="center" wrapText="1" readingOrder="1"/>
      <protection locked="0"/>
    </xf>
    <xf numFmtId="0" fontId="19" fillId="0" borderId="4" xfId="18" applyFont="1" applyBorder="1" applyAlignment="1" applyProtection="1">
      <alignment horizontal="left" vertical="center" wrapText="1"/>
      <protection locked="0"/>
    </xf>
    <xf numFmtId="10" fontId="19" fillId="0" borderId="4" xfId="19" applyNumberFormat="1" applyFont="1" applyFill="1" applyBorder="1" applyAlignment="1" applyProtection="1">
      <alignment horizontal="center" vertical="center" wrapText="1"/>
      <protection locked="0"/>
    </xf>
    <xf numFmtId="0" fontId="6" fillId="0" borderId="55" xfId="18" applyFont="1" applyBorder="1" applyAlignment="1" applyProtection="1">
      <alignment horizontal="center" vertical="center" wrapText="1"/>
      <protection locked="0"/>
    </xf>
    <xf numFmtId="0" fontId="19" fillId="0" borderId="4" xfId="18" applyFont="1" applyBorder="1" applyAlignment="1" applyProtection="1">
      <alignment horizontal="center" vertical="center" wrapText="1"/>
      <protection locked="0"/>
    </xf>
    <xf numFmtId="0" fontId="6" fillId="0" borderId="5" xfId="18" applyFont="1" applyBorder="1" applyAlignment="1">
      <alignment horizontal="center" vertical="center" wrapText="1"/>
    </xf>
    <xf numFmtId="0" fontId="19" fillId="0" borderId="1" xfId="18" applyFont="1" applyBorder="1" applyAlignment="1">
      <alignment horizontal="center" vertical="center" wrapText="1"/>
    </xf>
    <xf numFmtId="0" fontId="8" fillId="0" borderId="1" xfId="18" applyFont="1" applyBorder="1" applyAlignment="1">
      <alignment horizontal="left" vertical="center" wrapText="1"/>
    </xf>
    <xf numFmtId="2" fontId="6" fillId="0" borderId="1" xfId="18" applyNumberFormat="1" applyFont="1" applyBorder="1" applyAlignment="1">
      <alignment horizontal="center" vertical="center" wrapText="1"/>
    </xf>
    <xf numFmtId="2" fontId="6" fillId="0" borderId="4" xfId="18" applyNumberFormat="1" applyFont="1" applyBorder="1" applyAlignment="1">
      <alignment horizontal="center" vertical="center" wrapText="1"/>
    </xf>
    <xf numFmtId="0" fontId="6" fillId="0" borderId="0" xfId="18" applyFont="1" applyAlignment="1">
      <alignment vertical="center" wrapText="1"/>
    </xf>
    <xf numFmtId="0" fontId="32" fillId="0" borderId="1" xfId="18" applyFont="1" applyBorder="1" applyAlignment="1">
      <alignment horizontal="center" vertical="center"/>
    </xf>
    <xf numFmtId="0" fontId="32" fillId="0" borderId="1" xfId="18" applyFont="1" applyBorder="1" applyAlignment="1">
      <alignment horizontal="left" vertical="center" wrapText="1"/>
    </xf>
    <xf numFmtId="2" fontId="6" fillId="0" borderId="1" xfId="20" applyNumberFormat="1" applyFont="1" applyFill="1" applyBorder="1" applyAlignment="1">
      <alignment horizontal="center" vertical="center" wrapText="1"/>
    </xf>
    <xf numFmtId="0" fontId="6" fillId="0" borderId="1" xfId="18" applyFont="1" applyBorder="1" applyAlignment="1">
      <alignment horizontal="center" vertical="center" wrapText="1"/>
    </xf>
    <xf numFmtId="167" fontId="6" fillId="0" borderId="1" xfId="18" applyNumberFormat="1" applyFont="1" applyBorder="1" applyAlignment="1">
      <alignment horizontal="center" vertical="center" wrapText="1"/>
    </xf>
    <xf numFmtId="167" fontId="3" fillId="0" borderId="1" xfId="21" applyNumberFormat="1" applyFont="1" applyFill="1" applyBorder="1" applyAlignment="1">
      <alignment horizontal="center" vertical="center" wrapText="1"/>
    </xf>
    <xf numFmtId="167" fontId="3" fillId="0" borderId="4" xfId="21" applyNumberFormat="1" applyFont="1" applyFill="1" applyBorder="1" applyAlignment="1">
      <alignment horizontal="center" vertical="center" wrapText="1"/>
    </xf>
    <xf numFmtId="164" fontId="6" fillId="0" borderId="0" xfId="18" applyNumberFormat="1" applyFont="1" applyAlignment="1">
      <alignment vertical="center" wrapText="1"/>
    </xf>
    <xf numFmtId="164" fontId="35" fillId="0" borderId="0" xfId="20" applyNumberFormat="1" applyFont="1" applyBorder="1" applyAlignment="1">
      <alignment vertical="center" wrapText="1"/>
    </xf>
    <xf numFmtId="0" fontId="36" fillId="0" borderId="0" xfId="18" applyFont="1" applyAlignment="1">
      <alignment vertical="center" wrapText="1"/>
    </xf>
    <xf numFmtId="164" fontId="19" fillId="0" borderId="0" xfId="20" applyNumberFormat="1" applyFont="1" applyBorder="1" applyAlignment="1">
      <alignment vertical="center" wrapText="1"/>
    </xf>
    <xf numFmtId="0" fontId="32" fillId="2" borderId="1" xfId="18" applyFont="1" applyFill="1" applyBorder="1" applyAlignment="1">
      <alignment horizontal="left" vertical="center" wrapText="1"/>
    </xf>
    <xf numFmtId="49" fontId="6" fillId="0" borderId="1" xfId="18" applyNumberFormat="1" applyFont="1" applyBorder="1" applyAlignment="1">
      <alignment horizontal="center" vertical="center" wrapText="1"/>
    </xf>
    <xf numFmtId="0" fontId="6" fillId="0" borderId="1" xfId="18" applyFont="1" applyBorder="1" applyAlignment="1">
      <alignment horizontal="left" vertical="center" wrapText="1"/>
    </xf>
    <xf numFmtId="167" fontId="19" fillId="0" borderId="4" xfId="21" applyNumberFormat="1" applyFont="1" applyBorder="1" applyAlignment="1">
      <alignment horizontal="center" vertical="center" wrapText="1"/>
    </xf>
    <xf numFmtId="0" fontId="6" fillId="2" borderId="21" xfId="18" applyFont="1" applyFill="1" applyBorder="1" applyAlignment="1">
      <alignment vertical="center" wrapText="1"/>
    </xf>
    <xf numFmtId="0" fontId="6" fillId="2" borderId="0" xfId="18" applyFont="1" applyFill="1" applyAlignment="1">
      <alignment vertical="center" wrapText="1"/>
    </xf>
    <xf numFmtId="0" fontId="6" fillId="2" borderId="0" xfId="18" applyFont="1" applyFill="1" applyAlignment="1">
      <alignment horizontal="center" vertical="center" wrapText="1"/>
    </xf>
    <xf numFmtId="0" fontId="6" fillId="2" borderId="22" xfId="18" applyFont="1" applyFill="1" applyBorder="1" applyAlignment="1">
      <alignment vertical="center" wrapText="1"/>
    </xf>
    <xf numFmtId="0" fontId="37" fillId="2" borderId="14" xfId="18" applyFont="1" applyFill="1" applyBorder="1" applyAlignment="1">
      <alignment vertical="center" wrapText="1"/>
    </xf>
    <xf numFmtId="0" fontId="37" fillId="2" borderId="10" xfId="18" applyFont="1" applyFill="1" applyBorder="1" applyAlignment="1">
      <alignment vertical="center" wrapText="1"/>
    </xf>
    <xf numFmtId="0" fontId="37" fillId="2" borderId="10" xfId="18" applyFont="1" applyFill="1" applyBorder="1" applyAlignment="1">
      <alignment horizontal="center" vertical="center" wrapText="1"/>
    </xf>
    <xf numFmtId="0" fontId="37" fillId="2" borderId="11" xfId="18" applyFont="1" applyFill="1" applyBorder="1" applyAlignment="1">
      <alignment vertical="center" wrapText="1"/>
    </xf>
    <xf numFmtId="0" fontId="6" fillId="2" borderId="14" xfId="18" applyFont="1" applyFill="1" applyBorder="1" applyAlignment="1">
      <alignment vertical="center" wrapText="1"/>
    </xf>
    <xf numFmtId="0" fontId="6" fillId="2" borderId="10" xfId="18" applyFont="1" applyFill="1" applyBorder="1" applyAlignment="1">
      <alignment horizontal="center" vertical="center" wrapText="1"/>
    </xf>
    <xf numFmtId="0" fontId="6" fillId="2" borderId="10" xfId="18" applyFont="1" applyFill="1" applyBorder="1" applyAlignment="1">
      <alignment vertical="center" wrapText="1"/>
    </xf>
    <xf numFmtId="0" fontId="6" fillId="2" borderId="11" xfId="18" applyFont="1" applyFill="1" applyBorder="1" applyAlignment="1">
      <alignment vertical="center" wrapText="1"/>
    </xf>
    <xf numFmtId="0" fontId="6" fillId="0" borderId="0" xfId="18" applyFont="1" applyAlignment="1">
      <alignment horizontal="center" vertical="center" wrapText="1"/>
    </xf>
    <xf numFmtId="0" fontId="37" fillId="0" borderId="0" xfId="18" applyFont="1" applyAlignment="1">
      <alignment vertical="center" wrapText="1"/>
    </xf>
    <xf numFmtId="0" fontId="37" fillId="0" borderId="0" xfId="18" applyFont="1" applyAlignment="1">
      <alignment horizontal="center" vertical="center" wrapText="1"/>
    </xf>
    <xf numFmtId="2" fontId="23" fillId="2" borderId="0" xfId="0" applyNumberFormat="1" applyFont="1" applyFill="1" applyAlignment="1">
      <alignment horizontal="center" vertical="center"/>
    </xf>
    <xf numFmtId="0" fontId="21" fillId="2" borderId="14" xfId="0" applyFont="1" applyFill="1" applyBorder="1" applyAlignment="1">
      <alignment horizontal="center" vertical="center"/>
    </xf>
    <xf numFmtId="0" fontId="21" fillId="2" borderId="9" xfId="0" applyFont="1" applyFill="1" applyBorder="1" applyAlignment="1">
      <alignment horizontal="center" vertical="center"/>
    </xf>
    <xf numFmtId="2" fontId="11" fillId="0" borderId="6" xfId="0" applyNumberFormat="1" applyFont="1" applyBorder="1" applyAlignment="1">
      <alignment horizontal="left" vertical="center"/>
    </xf>
    <xf numFmtId="2" fontId="11" fillId="0" borderId="6" xfId="0" applyNumberFormat="1" applyFont="1" applyBorder="1" applyAlignment="1">
      <alignment vertical="distributed"/>
    </xf>
    <xf numFmtId="10" fontId="4" fillId="0" borderId="19" xfId="2" applyNumberFormat="1" applyFont="1" applyBorder="1" applyAlignment="1">
      <alignment horizontal="center" vertical="distributed"/>
    </xf>
    <xf numFmtId="49" fontId="11" fillId="0" borderId="6" xfId="0" applyNumberFormat="1" applyFont="1" applyBorder="1" applyAlignment="1">
      <alignment horizontal="center" vertical="distributed"/>
    </xf>
    <xf numFmtId="0" fontId="19" fillId="0" borderId="1" xfId="4" applyFont="1" applyBorder="1" applyAlignment="1">
      <alignment horizontal="center" vertical="center" wrapText="1"/>
    </xf>
    <xf numFmtId="0" fontId="16" fillId="2" borderId="1" xfId="4" applyFont="1" applyFill="1" applyBorder="1" applyAlignment="1">
      <alignment horizontal="center" vertical="center"/>
    </xf>
    <xf numFmtId="2" fontId="16" fillId="0" borderId="1" xfId="4" applyNumberFormat="1" applyFont="1" applyBorder="1" applyAlignment="1">
      <alignment horizontal="center" vertical="distributed"/>
    </xf>
    <xf numFmtId="0" fontId="9" fillId="0" borderId="1" xfId="4" applyFont="1" applyBorder="1" applyAlignment="1">
      <alignment horizontal="center" vertical="distributed" wrapText="1"/>
    </xf>
    <xf numFmtId="49" fontId="7" fillId="0" borderId="1" xfId="4" applyNumberFormat="1" applyFont="1" applyBorder="1" applyAlignment="1">
      <alignment horizontal="left" vertical="distributed"/>
    </xf>
    <xf numFmtId="49" fontId="10" fillId="0" borderId="1" xfId="4" applyNumberFormat="1" applyFont="1" applyBorder="1" applyAlignment="1">
      <alignment horizontal="left" vertical="distributed"/>
    </xf>
    <xf numFmtId="49" fontId="16" fillId="0" borderId="1" xfId="4" applyNumberFormat="1" applyFont="1" applyBorder="1" applyAlignment="1">
      <alignment horizontal="left" vertical="distributed"/>
    </xf>
    <xf numFmtId="0" fontId="11" fillId="0" borderId="8" xfId="0" applyFont="1" applyBorder="1" applyAlignment="1">
      <alignment horizontal="center" vertical="distributed"/>
    </xf>
    <xf numFmtId="0" fontId="11" fillId="0" borderId="9" xfId="0" applyFont="1" applyBorder="1" applyAlignment="1">
      <alignment horizontal="center" vertical="distributed"/>
    </xf>
    <xf numFmtId="0" fontId="11" fillId="0" borderId="7" xfId="0" applyFont="1" applyBorder="1" applyAlignment="1">
      <alignment horizontal="center" vertical="distributed"/>
    </xf>
    <xf numFmtId="0" fontId="11" fillId="0" borderId="23" xfId="0" applyFont="1" applyBorder="1" applyAlignment="1">
      <alignment horizontal="center" vertical="distributed"/>
    </xf>
    <xf numFmtId="0" fontId="11" fillId="0" borderId="15" xfId="0" applyFont="1" applyBorder="1" applyAlignment="1">
      <alignment horizontal="center" vertical="distributed"/>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5" xfId="0" applyFont="1" applyBorder="1" applyAlignment="1">
      <alignment horizontal="center" vertical="center" wrapText="1"/>
    </xf>
    <xf numFmtId="9" fontId="4" fillId="0" borderId="8" xfId="2" applyFont="1" applyBorder="1" applyAlignment="1">
      <alignment horizontal="center" vertical="distributed"/>
    </xf>
    <xf numFmtId="9" fontId="4" fillId="0" borderId="9" xfId="2" applyFont="1" applyBorder="1" applyAlignment="1">
      <alignment horizontal="center" vertical="distributed"/>
    </xf>
    <xf numFmtId="0" fontId="11" fillId="0" borderId="12" xfId="0" applyFont="1" applyBorder="1" applyAlignment="1">
      <alignment horizontal="center" vertical="distributed"/>
    </xf>
    <xf numFmtId="0" fontId="11" fillId="0" borderId="13" xfId="0" applyFont="1" applyBorder="1" applyAlignment="1">
      <alignment horizontal="center" vertical="distributed"/>
    </xf>
    <xf numFmtId="0" fontId="11" fillId="0" borderId="20" xfId="0" applyFont="1" applyBorder="1" applyAlignment="1">
      <alignment horizontal="center" vertical="distributed"/>
    </xf>
    <xf numFmtId="0" fontId="11" fillId="0" borderId="14" xfId="0" applyFont="1" applyBorder="1" applyAlignment="1">
      <alignment horizontal="center" vertical="distributed"/>
    </xf>
    <xf numFmtId="0" fontId="11" fillId="0" borderId="10" xfId="0" applyFont="1" applyBorder="1" applyAlignment="1">
      <alignment horizontal="center" vertical="distributed"/>
    </xf>
    <xf numFmtId="0" fontId="11" fillId="0" borderId="11" xfId="0" applyFont="1" applyBorder="1" applyAlignment="1">
      <alignment horizontal="center" vertical="distributed"/>
    </xf>
    <xf numFmtId="9" fontId="4" fillId="0" borderId="8" xfId="8" applyFont="1" applyBorder="1" applyAlignment="1">
      <alignment horizontal="center" vertical="distributed"/>
    </xf>
    <xf numFmtId="9" fontId="4" fillId="0" borderId="9" xfId="8" applyFont="1" applyBorder="1" applyAlignment="1">
      <alignment horizontal="center" vertical="distributed"/>
    </xf>
    <xf numFmtId="10" fontId="4" fillId="4" borderId="13" xfId="2" applyNumberFormat="1" applyFont="1" applyFill="1" applyBorder="1" applyAlignment="1">
      <alignment horizontal="center" vertical="distributed"/>
    </xf>
    <xf numFmtId="10" fontId="4" fillId="4" borderId="20" xfId="2" applyNumberFormat="1" applyFont="1" applyFill="1" applyBorder="1" applyAlignment="1">
      <alignment horizontal="center" vertical="distributed"/>
    </xf>
    <xf numFmtId="10" fontId="4" fillId="4" borderId="10" xfId="2" applyNumberFormat="1" applyFont="1" applyFill="1" applyBorder="1" applyAlignment="1">
      <alignment horizontal="center" vertical="distributed"/>
    </xf>
    <xf numFmtId="10" fontId="4" fillId="4" borderId="11" xfId="2" applyNumberFormat="1" applyFont="1" applyFill="1" applyBorder="1" applyAlignment="1">
      <alignment horizontal="center" vertical="distributed"/>
    </xf>
    <xf numFmtId="10" fontId="11" fillId="7" borderId="12" xfId="2" applyNumberFormat="1" applyFont="1" applyFill="1" applyBorder="1" applyAlignment="1">
      <alignment horizontal="center" vertical="distributed"/>
    </xf>
    <xf numFmtId="10" fontId="11" fillId="7" borderId="20" xfId="2" applyNumberFormat="1" applyFont="1" applyFill="1" applyBorder="1" applyAlignment="1">
      <alignment horizontal="center" vertical="distributed"/>
    </xf>
    <xf numFmtId="10" fontId="11" fillId="7" borderId="14" xfId="2" applyNumberFormat="1" applyFont="1" applyFill="1" applyBorder="1" applyAlignment="1">
      <alignment horizontal="center" vertical="distributed"/>
    </xf>
    <xf numFmtId="10" fontId="11" fillId="7" borderId="11" xfId="2" applyNumberFormat="1" applyFont="1" applyFill="1" applyBorder="1" applyAlignment="1">
      <alignment horizontal="center" vertical="distributed"/>
    </xf>
    <xf numFmtId="10" fontId="31" fillId="8" borderId="12" xfId="2" applyNumberFormat="1" applyFont="1" applyFill="1" applyBorder="1" applyAlignment="1">
      <alignment horizontal="center" vertical="distributed"/>
    </xf>
    <xf numFmtId="10" fontId="31" fillId="8" borderId="20" xfId="2" applyNumberFormat="1" applyFont="1" applyFill="1" applyBorder="1" applyAlignment="1">
      <alignment horizontal="center" vertical="distributed"/>
    </xf>
    <xf numFmtId="10" fontId="31" fillId="8" borderId="14" xfId="2" applyNumberFormat="1" applyFont="1" applyFill="1" applyBorder="1" applyAlignment="1">
      <alignment horizontal="center" vertical="distributed"/>
    </xf>
    <xf numFmtId="10" fontId="31" fillId="8" borderId="11" xfId="2" applyNumberFormat="1" applyFont="1" applyFill="1" applyBorder="1" applyAlignment="1">
      <alignment horizontal="center" vertical="distributed"/>
    </xf>
    <xf numFmtId="10" fontId="31" fillId="3" borderId="12" xfId="2" applyNumberFormat="1" applyFont="1" applyFill="1" applyBorder="1" applyAlignment="1">
      <alignment horizontal="center" vertical="distributed"/>
    </xf>
    <xf numFmtId="10" fontId="31" fillId="3" borderId="20" xfId="2" applyNumberFormat="1" applyFont="1" applyFill="1" applyBorder="1" applyAlignment="1">
      <alignment horizontal="center" vertical="distributed"/>
    </xf>
    <xf numFmtId="10" fontId="31" fillId="3" borderId="14" xfId="2" applyNumberFormat="1" applyFont="1" applyFill="1" applyBorder="1" applyAlignment="1">
      <alignment horizontal="center" vertical="distributed"/>
    </xf>
    <xf numFmtId="10" fontId="31" fillId="3" borderId="11" xfId="2" applyNumberFormat="1" applyFont="1" applyFill="1" applyBorder="1" applyAlignment="1">
      <alignment horizontal="center" vertical="distributed"/>
    </xf>
    <xf numFmtId="0" fontId="4" fillId="0" borderId="8" xfId="0" applyFont="1" applyBorder="1" applyAlignment="1">
      <alignment horizontal="center" vertical="distributed"/>
    </xf>
    <xf numFmtId="0" fontId="4" fillId="0" borderId="9" xfId="0" applyFont="1" applyBorder="1" applyAlignment="1">
      <alignment horizontal="center" vertical="distributed"/>
    </xf>
    <xf numFmtId="2" fontId="3" fillId="0" borderId="12" xfId="0" applyNumberFormat="1" applyFont="1" applyBorder="1" applyAlignment="1">
      <alignment horizontal="left" vertical="distributed"/>
    </xf>
    <xf numFmtId="2" fontId="4" fillId="0" borderId="13" xfId="0" applyNumberFormat="1" applyFont="1" applyBorder="1" applyAlignment="1">
      <alignment horizontal="left" vertical="distributed"/>
    </xf>
    <xf numFmtId="2" fontId="4" fillId="0" borderId="20" xfId="0" applyNumberFormat="1" applyFont="1" applyBorder="1" applyAlignment="1">
      <alignment horizontal="left" vertical="distributed"/>
    </xf>
    <xf numFmtId="2" fontId="4" fillId="0" borderId="14" xfId="0" applyNumberFormat="1" applyFont="1" applyBorder="1" applyAlignment="1">
      <alignment horizontal="left" vertical="distributed"/>
    </xf>
    <xf numFmtId="2" fontId="4" fillId="0" borderId="10" xfId="0" applyNumberFormat="1" applyFont="1" applyBorder="1" applyAlignment="1">
      <alignment horizontal="left" vertical="distributed"/>
    </xf>
    <xf numFmtId="2" fontId="4" fillId="0" borderId="11" xfId="0" applyNumberFormat="1" applyFont="1" applyBorder="1" applyAlignment="1">
      <alignment horizontal="left" vertical="distributed"/>
    </xf>
    <xf numFmtId="44" fontId="4" fillId="2" borderId="8" xfId="5" applyFont="1" applyFill="1" applyBorder="1" applyAlignment="1">
      <alignment horizontal="center" vertical="distributed"/>
    </xf>
    <xf numFmtId="44" fontId="4" fillId="2" borderId="9" xfId="5" applyFont="1" applyFill="1" applyBorder="1" applyAlignment="1">
      <alignment horizontal="center" vertical="distributed"/>
    </xf>
    <xf numFmtId="2" fontId="3" fillId="0" borderId="13" xfId="0" applyNumberFormat="1" applyFont="1" applyBorder="1" applyAlignment="1">
      <alignment horizontal="left" vertical="distributed"/>
    </xf>
    <xf numFmtId="2" fontId="3" fillId="0" borderId="20" xfId="0" applyNumberFormat="1" applyFont="1" applyBorder="1" applyAlignment="1">
      <alignment horizontal="left" vertical="distributed"/>
    </xf>
    <xf numFmtId="2" fontId="3" fillId="0" borderId="14" xfId="0" applyNumberFormat="1" applyFont="1" applyBorder="1" applyAlignment="1">
      <alignment horizontal="left" vertical="distributed"/>
    </xf>
    <xf numFmtId="2" fontId="3" fillId="0" borderId="10" xfId="0" applyNumberFormat="1" applyFont="1" applyBorder="1" applyAlignment="1">
      <alignment horizontal="left" vertical="distributed"/>
    </xf>
    <xf numFmtId="2" fontId="3" fillId="0" borderId="11" xfId="0" applyNumberFormat="1" applyFont="1" applyBorder="1" applyAlignment="1">
      <alignment horizontal="left" vertical="distributed"/>
    </xf>
    <xf numFmtId="44" fontId="4" fillId="0" borderId="8" xfId="5" applyFont="1" applyBorder="1" applyAlignment="1">
      <alignment horizontal="center" vertical="distributed"/>
    </xf>
    <xf numFmtId="44" fontId="4" fillId="0" borderId="9" xfId="5" applyFont="1" applyBorder="1" applyAlignment="1">
      <alignment horizontal="center" vertical="distributed"/>
    </xf>
    <xf numFmtId="0" fontId="4" fillId="0" borderId="12" xfId="0" applyFont="1" applyBorder="1" applyAlignment="1">
      <alignment horizontal="center" vertical="distributed"/>
    </xf>
    <xf numFmtId="0" fontId="4" fillId="0" borderId="13" xfId="0" applyFont="1" applyBorder="1" applyAlignment="1">
      <alignment horizontal="center" vertical="distributed"/>
    </xf>
    <xf numFmtId="0" fontId="4" fillId="0" borderId="20" xfId="0" applyFont="1" applyBorder="1" applyAlignment="1">
      <alignment horizontal="center" vertical="distributed"/>
    </xf>
    <xf numFmtId="0" fontId="4" fillId="0" borderId="21" xfId="0" applyFont="1" applyBorder="1" applyAlignment="1">
      <alignment horizontal="center" vertical="distributed"/>
    </xf>
    <xf numFmtId="0" fontId="4" fillId="0" borderId="0" xfId="0" applyFont="1" applyAlignment="1">
      <alignment horizontal="center" vertical="distributed"/>
    </xf>
    <xf numFmtId="0" fontId="4" fillId="0" borderId="22" xfId="0" applyFont="1" applyBorder="1" applyAlignment="1">
      <alignment horizontal="center" vertical="distributed"/>
    </xf>
    <xf numFmtId="0" fontId="4" fillId="0" borderId="14" xfId="0" applyFont="1" applyBorder="1" applyAlignment="1">
      <alignment horizontal="center" vertical="distributed"/>
    </xf>
    <xf numFmtId="0" fontId="4" fillId="0" borderId="10" xfId="0" applyFont="1" applyBorder="1" applyAlignment="1">
      <alignment horizontal="center" vertical="distributed"/>
    </xf>
    <xf numFmtId="0" fontId="4" fillId="0" borderId="11" xfId="0" applyFont="1" applyBorder="1" applyAlignment="1">
      <alignment horizontal="center" vertical="distributed"/>
    </xf>
    <xf numFmtId="0" fontId="11" fillId="4" borderId="7" xfId="0" applyFont="1" applyFill="1" applyBorder="1" applyAlignment="1">
      <alignment horizontal="center" vertical="distributed"/>
    </xf>
    <xf numFmtId="0" fontId="11" fillId="4" borderId="23" xfId="0" applyFont="1" applyFill="1" applyBorder="1" applyAlignment="1">
      <alignment horizontal="center" vertical="distributed"/>
    </xf>
    <xf numFmtId="0" fontId="11" fillId="4" borderId="15" xfId="0" applyFont="1" applyFill="1" applyBorder="1" applyAlignment="1">
      <alignment horizontal="center" vertical="distributed"/>
    </xf>
    <xf numFmtId="49" fontId="3" fillId="0" borderId="7" xfId="0" applyNumberFormat="1" applyFont="1" applyBorder="1" applyAlignment="1">
      <alignment horizontal="left" vertical="distributed"/>
    </xf>
    <xf numFmtId="0" fontId="4" fillId="0" borderId="23" xfId="0" applyFont="1" applyBorder="1" applyAlignment="1">
      <alignment horizontal="left" vertical="distributed"/>
    </xf>
    <xf numFmtId="0" fontId="4" fillId="0" borderId="15" xfId="0" applyFont="1" applyBorder="1" applyAlignment="1">
      <alignment horizontal="left" vertical="distributed"/>
    </xf>
    <xf numFmtId="2" fontId="4" fillId="0" borderId="12" xfId="0" applyNumberFormat="1" applyFont="1" applyBorder="1" applyAlignment="1">
      <alignment horizontal="left" vertical="distributed"/>
    </xf>
    <xf numFmtId="0" fontId="3" fillId="0" borderId="7" xfId="0" applyFont="1" applyBorder="1" applyAlignment="1">
      <alignment horizontal="center" vertical="distributed"/>
    </xf>
    <xf numFmtId="0" fontId="4" fillId="0" borderId="15" xfId="0" applyFont="1" applyBorder="1" applyAlignment="1">
      <alignment horizontal="center" vertical="distributed"/>
    </xf>
    <xf numFmtId="164" fontId="4" fillId="2" borderId="8" xfId="3" applyFont="1" applyFill="1" applyBorder="1" applyAlignment="1">
      <alignment horizontal="center" vertical="distributed"/>
    </xf>
    <xf numFmtId="164" fontId="4" fillId="2" borderId="9" xfId="3" applyFont="1" applyFill="1" applyBorder="1" applyAlignment="1">
      <alignment horizontal="center" vertical="distributed"/>
    </xf>
    <xf numFmtId="10" fontId="4" fillId="0" borderId="12" xfId="8" applyNumberFormat="1" applyFont="1" applyBorder="1" applyAlignment="1">
      <alignment horizontal="center" vertical="distributed"/>
    </xf>
    <xf numFmtId="10" fontId="4" fillId="0" borderId="14" xfId="8" applyNumberFormat="1" applyFont="1" applyBorder="1" applyAlignment="1">
      <alignment horizontal="center" vertical="distributed"/>
    </xf>
    <xf numFmtId="10" fontId="4" fillId="0" borderId="1" xfId="2" applyNumberFormat="1" applyFont="1" applyBorder="1" applyAlignment="1">
      <alignment horizontal="center" vertical="distributed"/>
    </xf>
    <xf numFmtId="44" fontId="4" fillId="0" borderId="17" xfId="5" applyFont="1" applyBorder="1" applyAlignment="1">
      <alignment horizontal="center" vertical="distributed"/>
    </xf>
    <xf numFmtId="44" fontId="4" fillId="0" borderId="19" xfId="5" applyFont="1" applyBorder="1" applyAlignment="1">
      <alignment horizontal="center" vertical="distributed"/>
    </xf>
    <xf numFmtId="164" fontId="4" fillId="0" borderId="8" xfId="3" applyFont="1" applyBorder="1" applyAlignment="1">
      <alignment horizontal="center" vertical="distributed"/>
    </xf>
    <xf numFmtId="164" fontId="4" fillId="0" borderId="9" xfId="3" applyFont="1" applyBorder="1" applyAlignment="1">
      <alignment horizontal="center" vertical="distributed"/>
    </xf>
    <xf numFmtId="164" fontId="4" fillId="0" borderId="1" xfId="3" applyFont="1" applyBorder="1" applyAlignment="1">
      <alignment horizontal="center" vertical="distributed"/>
    </xf>
    <xf numFmtId="44" fontId="4" fillId="0" borderId="1" xfId="5" applyFont="1" applyBorder="1" applyAlignment="1">
      <alignment horizontal="center" vertical="distributed"/>
    </xf>
    <xf numFmtId="0" fontId="11" fillId="0" borderId="12"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49" fontId="4" fillId="0" borderId="7" xfId="0" applyNumberFormat="1" applyFont="1" applyBorder="1" applyAlignment="1">
      <alignment horizontal="left" vertical="distributed"/>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9" fontId="4" fillId="0" borderId="17" xfId="8" applyFont="1" applyBorder="1" applyAlignment="1">
      <alignment horizontal="center" vertical="distributed"/>
    </xf>
    <xf numFmtId="9" fontId="4" fillId="0" borderId="19" xfId="8" applyFont="1" applyBorder="1" applyAlignment="1">
      <alignment horizontal="center" vertical="distributed"/>
    </xf>
    <xf numFmtId="9" fontId="4" fillId="0" borderId="1" xfId="2" applyFont="1" applyBorder="1" applyAlignment="1">
      <alignment horizontal="center" vertical="distributed"/>
    </xf>
    <xf numFmtId="44" fontId="11" fillId="0" borderId="1" xfId="5" applyFont="1" applyBorder="1" applyAlignment="1">
      <alignment horizontal="center" vertical="distributed"/>
    </xf>
    <xf numFmtId="0" fontId="11" fillId="0" borderId="7" xfId="0" applyFont="1" applyBorder="1" applyAlignment="1">
      <alignment horizontal="right" vertical="distributed"/>
    </xf>
    <xf numFmtId="0" fontId="11" fillId="0" borderId="23" xfId="0" applyFont="1" applyBorder="1" applyAlignment="1">
      <alignment horizontal="right" vertical="distributed"/>
    </xf>
    <xf numFmtId="0" fontId="11" fillId="0" borderId="15" xfId="0" applyFont="1" applyBorder="1" applyAlignment="1">
      <alignment horizontal="right" vertical="distributed"/>
    </xf>
    <xf numFmtId="0" fontId="11" fillId="0" borderId="12" xfId="0" applyFont="1" applyBorder="1" applyAlignment="1">
      <alignment horizontal="right" vertical="distributed"/>
    </xf>
    <xf numFmtId="0" fontId="11" fillId="0" borderId="13" xfId="0" applyFont="1" applyBorder="1" applyAlignment="1">
      <alignment horizontal="right" vertical="distributed"/>
    </xf>
    <xf numFmtId="0" fontId="11" fillId="0" borderId="48" xfId="0" applyFont="1" applyBorder="1" applyAlignment="1">
      <alignment horizontal="right" vertical="distributed"/>
    </xf>
    <xf numFmtId="2" fontId="23" fillId="2" borderId="52" xfId="0" applyNumberFormat="1" applyFont="1" applyFill="1" applyBorder="1" applyAlignment="1">
      <alignment horizontal="center" vertical="distributed"/>
    </xf>
    <xf numFmtId="2" fontId="23" fillId="2" borderId="10" xfId="0" applyNumberFormat="1" applyFont="1" applyFill="1" applyBorder="1" applyAlignment="1">
      <alignment horizontal="center" vertical="distributed"/>
    </xf>
    <xf numFmtId="2" fontId="23" fillId="2" borderId="53" xfId="0" applyNumberFormat="1" applyFont="1" applyFill="1" applyBorder="1" applyAlignment="1">
      <alignment horizontal="center" vertical="distributed"/>
    </xf>
    <xf numFmtId="2" fontId="21" fillId="2" borderId="7" xfId="0" applyNumberFormat="1" applyFont="1" applyFill="1" applyBorder="1" applyAlignment="1">
      <alignment horizontal="center" vertical="distributed"/>
    </xf>
    <xf numFmtId="2" fontId="21" fillId="2" borderId="23" xfId="0" applyNumberFormat="1" applyFont="1" applyFill="1" applyBorder="1" applyAlignment="1">
      <alignment horizontal="center" vertical="distributed"/>
    </xf>
    <xf numFmtId="2" fontId="21" fillId="2" borderId="15" xfId="0" applyNumberFormat="1" applyFont="1" applyFill="1" applyBorder="1" applyAlignment="1">
      <alignment horizontal="center" vertical="distributed"/>
    </xf>
    <xf numFmtId="2" fontId="21" fillId="2" borderId="21" xfId="0" applyNumberFormat="1" applyFont="1" applyFill="1" applyBorder="1" applyAlignment="1">
      <alignment horizontal="center" vertical="distributed"/>
    </xf>
    <xf numFmtId="2" fontId="21" fillId="2" borderId="0" xfId="0" applyNumberFormat="1" applyFont="1" applyFill="1" applyAlignment="1">
      <alignment horizontal="center" vertical="distributed"/>
    </xf>
    <xf numFmtId="2" fontId="21" fillId="2" borderId="32" xfId="0" applyNumberFormat="1" applyFont="1" applyFill="1" applyBorder="1" applyAlignment="1">
      <alignment horizontal="center" vertical="distributed"/>
    </xf>
    <xf numFmtId="2" fontId="23" fillId="2" borderId="29" xfId="0" applyNumberFormat="1" applyFont="1" applyFill="1" applyBorder="1" applyAlignment="1">
      <alignment horizontal="center" vertical="distributed"/>
    </xf>
    <xf numFmtId="2" fontId="23" fillId="2" borderId="26" xfId="0" applyNumberFormat="1" applyFont="1" applyFill="1" applyBorder="1" applyAlignment="1">
      <alignment horizontal="center" vertical="distributed"/>
    </xf>
    <xf numFmtId="2" fontId="23" fillId="2" borderId="27" xfId="0" applyNumberFormat="1" applyFont="1" applyFill="1" applyBorder="1" applyAlignment="1">
      <alignment horizontal="center" vertical="distributed"/>
    </xf>
    <xf numFmtId="0" fontId="22" fillId="6" borderId="17" xfId="4" applyFont="1" applyFill="1" applyBorder="1" applyAlignment="1">
      <alignment horizontal="center" vertical="center"/>
    </xf>
    <xf numFmtId="0" fontId="22" fillId="6" borderId="18" xfId="4" applyFont="1" applyFill="1" applyBorder="1" applyAlignment="1">
      <alignment horizontal="center" vertical="center"/>
    </xf>
    <xf numFmtId="0" fontId="22" fillId="6" borderId="19" xfId="4" applyFont="1" applyFill="1" applyBorder="1" applyAlignment="1">
      <alignment horizontal="center" vertical="center"/>
    </xf>
    <xf numFmtId="0" fontId="16" fillId="2" borderId="23" xfId="4" applyFont="1" applyFill="1" applyBorder="1" applyAlignment="1">
      <alignment horizontal="center" vertical="center" wrapText="1"/>
    </xf>
    <xf numFmtId="0" fontId="16" fillId="2" borderId="15" xfId="4" applyFont="1" applyFill="1" applyBorder="1" applyAlignment="1">
      <alignment horizontal="center" vertical="center" wrapText="1"/>
    </xf>
    <xf numFmtId="2" fontId="23" fillId="2" borderId="30" xfId="0" applyNumberFormat="1" applyFont="1" applyFill="1" applyBorder="1" applyAlignment="1">
      <alignment horizontal="center" vertical="distributed"/>
    </xf>
    <xf numFmtId="2" fontId="23" fillId="2" borderId="24" xfId="0" applyNumberFormat="1" applyFont="1" applyFill="1" applyBorder="1" applyAlignment="1">
      <alignment horizontal="center" vertical="distributed"/>
    </xf>
    <xf numFmtId="0" fontId="21" fillId="2" borderId="7" xfId="0" applyFont="1" applyFill="1" applyBorder="1" applyAlignment="1">
      <alignment horizontal="center" vertical="center" wrapText="1"/>
    </xf>
    <xf numFmtId="0" fontId="21" fillId="2" borderId="15" xfId="0" applyFont="1" applyFill="1" applyBorder="1" applyAlignment="1">
      <alignment horizontal="center" vertical="center" wrapText="1"/>
    </xf>
    <xf numFmtId="49" fontId="25" fillId="2" borderId="29" xfId="4" applyNumberFormat="1" applyFont="1" applyFill="1" applyBorder="1" applyAlignment="1">
      <alignment horizontal="left" vertical="top" wrapText="1" readingOrder="1"/>
    </xf>
    <xf numFmtId="49" fontId="25" fillId="2" borderId="27" xfId="4" applyNumberFormat="1" applyFont="1" applyFill="1" applyBorder="1" applyAlignment="1">
      <alignment horizontal="left" vertical="top" wrapText="1" readingOrder="1"/>
    </xf>
    <xf numFmtId="0" fontId="16" fillId="2" borderId="47" xfId="4" applyFont="1" applyFill="1" applyBorder="1" applyAlignment="1">
      <alignment horizontal="center" vertical="center" wrapText="1"/>
    </xf>
    <xf numFmtId="49" fontId="25" fillId="2" borderId="49" xfId="4" applyNumberFormat="1" applyFont="1" applyFill="1" applyBorder="1" applyAlignment="1">
      <alignment horizontal="left" vertical="top" wrapText="1" readingOrder="1"/>
    </xf>
    <xf numFmtId="49" fontId="25" fillId="2" borderId="50" xfId="4" applyNumberFormat="1" applyFont="1" applyFill="1" applyBorder="1" applyAlignment="1">
      <alignment horizontal="left" vertical="top" wrapText="1" readingOrder="1"/>
    </xf>
    <xf numFmtId="2" fontId="23" fillId="2" borderId="38" xfId="0" applyNumberFormat="1" applyFont="1" applyFill="1" applyBorder="1" applyAlignment="1">
      <alignment horizontal="center" vertical="distributed"/>
    </xf>
    <xf numFmtId="2" fontId="23" fillId="2" borderId="0" xfId="0" applyNumberFormat="1" applyFont="1" applyFill="1" applyAlignment="1">
      <alignment horizontal="center" vertical="distributed"/>
    </xf>
    <xf numFmtId="2" fontId="23" fillId="2" borderId="32" xfId="0" applyNumberFormat="1" applyFont="1" applyFill="1" applyBorder="1" applyAlignment="1">
      <alignment horizontal="center" vertical="distributed"/>
    </xf>
    <xf numFmtId="49" fontId="25" fillId="2" borderId="29" xfId="4" applyNumberFormat="1" applyFont="1" applyFill="1" applyBorder="1" applyAlignment="1">
      <alignment horizontal="left" vertical="center" wrapText="1" readingOrder="1"/>
    </xf>
    <xf numFmtId="49" fontId="25" fillId="2" borderId="27" xfId="4" applyNumberFormat="1" applyFont="1" applyFill="1" applyBorder="1" applyAlignment="1">
      <alignment horizontal="left" vertical="center" wrapText="1" readingOrder="1"/>
    </xf>
    <xf numFmtId="2" fontId="16" fillId="0" borderId="25" xfId="0" applyNumberFormat="1" applyFont="1" applyBorder="1" applyAlignment="1">
      <alignment horizontal="center" vertical="distributed"/>
    </xf>
    <xf numFmtId="2" fontId="16" fillId="0" borderId="26" xfId="0" applyNumberFormat="1" applyFont="1" applyBorder="1" applyAlignment="1">
      <alignment horizontal="center" vertical="distributed"/>
    </xf>
    <xf numFmtId="2" fontId="16" fillId="0" borderId="27" xfId="0" applyNumberFormat="1" applyFont="1" applyBorder="1" applyAlignment="1">
      <alignment horizontal="center" vertical="distributed"/>
    </xf>
    <xf numFmtId="0" fontId="9" fillId="0" borderId="2" xfId="0" applyFont="1" applyBorder="1" applyAlignment="1">
      <alignment horizontal="center" vertical="distributed" wrapText="1"/>
    </xf>
    <xf numFmtId="0" fontId="9" fillId="0" borderId="28" xfId="0" applyFont="1" applyBorder="1" applyAlignment="1">
      <alignment horizontal="center" vertical="distributed" wrapText="1"/>
    </xf>
    <xf numFmtId="0" fontId="9" fillId="0" borderId="1" xfId="0" applyFont="1" applyBorder="1" applyAlignment="1">
      <alignment horizontal="center" vertical="distributed" wrapText="1"/>
    </xf>
    <xf numFmtId="0" fontId="9" fillId="0" borderId="4" xfId="0" applyFont="1" applyBorder="1" applyAlignment="1">
      <alignment horizontal="center" vertical="distributed"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horizontal="left" vertical="distributed"/>
    </xf>
    <xf numFmtId="49" fontId="10" fillId="0" borderId="1" xfId="0" applyNumberFormat="1" applyFont="1" applyBorder="1" applyAlignment="1">
      <alignment horizontal="left" vertical="distributed"/>
    </xf>
    <xf numFmtId="49" fontId="25" fillId="2" borderId="1" xfId="4" applyNumberFormat="1" applyFont="1" applyFill="1" applyBorder="1" applyAlignment="1">
      <alignment horizontal="center" vertical="center" wrapText="1" readingOrder="1"/>
    </xf>
    <xf numFmtId="49" fontId="25" fillId="2" borderId="36" xfId="4" applyNumberFormat="1" applyFont="1" applyFill="1" applyBorder="1" applyAlignment="1">
      <alignment horizontal="center" vertical="center" wrapText="1" readingOrder="1"/>
    </xf>
    <xf numFmtId="49" fontId="25" fillId="2" borderId="37" xfId="4" applyNumberFormat="1" applyFont="1" applyFill="1" applyBorder="1" applyAlignment="1">
      <alignment horizontal="center" vertical="center" wrapText="1" readingOrder="1"/>
    </xf>
    <xf numFmtId="0" fontId="22" fillId="2" borderId="51" xfId="4" applyFont="1" applyFill="1" applyBorder="1" applyAlignment="1">
      <alignment horizontal="center" vertical="center" wrapText="1"/>
    </xf>
    <xf numFmtId="0" fontId="22" fillId="2" borderId="33" xfId="4" applyFont="1" applyFill="1" applyBorder="1" applyAlignment="1">
      <alignment horizontal="center" vertical="center" wrapText="1"/>
    </xf>
    <xf numFmtId="0" fontId="22" fillId="2" borderId="17" xfId="4" applyFont="1" applyFill="1" applyBorder="1" applyAlignment="1">
      <alignment horizontal="left" vertical="center" wrapText="1" readingOrder="1"/>
    </xf>
    <xf numFmtId="0" fontId="22" fillId="2" borderId="19" xfId="4" applyFont="1" applyFill="1" applyBorder="1" applyAlignment="1">
      <alignment horizontal="left" vertical="center" wrapText="1" readingOrder="1"/>
    </xf>
    <xf numFmtId="2" fontId="21" fillId="2" borderId="44" xfId="0" applyNumberFormat="1" applyFont="1" applyFill="1" applyBorder="1" applyAlignment="1">
      <alignment horizontal="center" vertical="distributed"/>
    </xf>
    <xf numFmtId="2" fontId="21" fillId="2" borderId="45" xfId="0" applyNumberFormat="1" applyFont="1" applyFill="1" applyBorder="1" applyAlignment="1">
      <alignment horizontal="center" vertical="distributed"/>
    </xf>
    <xf numFmtId="2" fontId="23" fillId="2" borderId="17" xfId="0" applyNumberFormat="1" applyFont="1" applyFill="1" applyBorder="1" applyAlignment="1">
      <alignment horizontal="center" vertical="distributed"/>
    </xf>
    <xf numFmtId="2" fontId="23" fillId="2" borderId="18" xfId="0" applyNumberFormat="1" applyFont="1" applyFill="1" applyBorder="1" applyAlignment="1">
      <alignment horizontal="center" vertical="distributed"/>
    </xf>
    <xf numFmtId="0" fontId="16" fillId="2" borderId="43" xfId="4"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45" xfId="0" applyFont="1" applyFill="1" applyBorder="1" applyAlignment="1">
      <alignment horizontal="center" vertical="center" wrapText="1"/>
    </xf>
    <xf numFmtId="2" fontId="23" fillId="2" borderId="31" xfId="0" applyNumberFormat="1" applyFont="1" applyFill="1" applyBorder="1" applyAlignment="1">
      <alignment horizontal="center" vertical="distributed"/>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6" fillId="2" borderId="42" xfId="4" applyFont="1" applyFill="1" applyBorder="1" applyAlignment="1">
      <alignment horizontal="center" vertical="center" wrapText="1"/>
    </xf>
    <xf numFmtId="0" fontId="16" fillId="2" borderId="0" xfId="4" applyFont="1" applyFill="1" applyAlignment="1">
      <alignment horizontal="center" vertical="center" wrapText="1"/>
    </xf>
    <xf numFmtId="2" fontId="23" fillId="2" borderId="19" xfId="0" applyNumberFormat="1" applyFont="1" applyFill="1" applyBorder="1" applyAlignment="1">
      <alignment horizontal="center" vertical="distributed"/>
    </xf>
    <xf numFmtId="49" fontId="16" fillId="0" borderId="17" xfId="0" applyNumberFormat="1" applyFont="1" applyBorder="1" applyAlignment="1">
      <alignment horizontal="left" vertical="distributed"/>
    </xf>
    <xf numFmtId="49" fontId="16" fillId="0" borderId="18" xfId="0" applyNumberFormat="1" applyFont="1" applyBorder="1" applyAlignment="1">
      <alignment horizontal="left" vertical="distributed"/>
    </xf>
    <xf numFmtId="49" fontId="16" fillId="0" borderId="19" xfId="0" applyNumberFormat="1" applyFont="1" applyBorder="1" applyAlignment="1">
      <alignment horizontal="left" vertical="distributed"/>
    </xf>
    <xf numFmtId="0" fontId="21" fillId="2" borderId="7"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5" xfId="0" applyFont="1" applyFill="1" applyBorder="1" applyAlignment="1">
      <alignment horizontal="center" vertical="center"/>
    </xf>
    <xf numFmtId="0" fontId="22" fillId="2" borderId="29" xfId="4" applyFont="1" applyFill="1" applyBorder="1" applyAlignment="1">
      <alignment horizontal="left" vertical="top" wrapText="1"/>
    </xf>
    <xf numFmtId="0" fontId="22" fillId="2" borderId="27" xfId="4" applyFont="1" applyFill="1" applyBorder="1" applyAlignment="1">
      <alignment horizontal="left" vertical="top" wrapText="1"/>
    </xf>
    <xf numFmtId="2" fontId="23" fillId="2" borderId="49" xfId="0" applyNumberFormat="1" applyFont="1" applyFill="1" applyBorder="1" applyAlignment="1">
      <alignment horizontal="center" vertical="distributed"/>
    </xf>
    <xf numFmtId="2" fontId="23" fillId="2" borderId="23" xfId="0" applyNumberFormat="1" applyFont="1" applyFill="1" applyBorder="1" applyAlignment="1">
      <alignment horizontal="center" vertical="distributed"/>
    </xf>
    <xf numFmtId="2" fontId="23" fillId="2" borderId="50" xfId="0" applyNumberFormat="1" applyFont="1" applyFill="1" applyBorder="1" applyAlignment="1">
      <alignment horizontal="center" vertical="distributed"/>
    </xf>
    <xf numFmtId="2" fontId="23" fillId="2" borderId="7" xfId="0" applyNumberFormat="1" applyFont="1" applyFill="1" applyBorder="1" applyAlignment="1">
      <alignment horizontal="center" vertical="distributed"/>
    </xf>
    <xf numFmtId="2" fontId="23" fillId="2" borderId="15" xfId="0" applyNumberFormat="1" applyFont="1" applyFill="1" applyBorder="1" applyAlignment="1">
      <alignment horizontal="center" vertical="distributed"/>
    </xf>
    <xf numFmtId="2" fontId="23" fillId="2" borderId="34" xfId="0" applyNumberFormat="1" applyFont="1" applyFill="1" applyBorder="1" applyAlignment="1">
      <alignment horizontal="center" vertical="distributed"/>
    </xf>
    <xf numFmtId="2" fontId="23" fillId="2" borderId="13" xfId="0" applyNumberFormat="1" applyFont="1" applyFill="1" applyBorder="1" applyAlignment="1">
      <alignment horizontal="center" vertical="distributed"/>
    </xf>
    <xf numFmtId="2" fontId="23" fillId="2" borderId="48" xfId="0" applyNumberFormat="1" applyFont="1" applyFill="1" applyBorder="1" applyAlignment="1">
      <alignment horizontal="center" vertical="distributed"/>
    </xf>
    <xf numFmtId="49" fontId="25" fillId="2" borderId="49" xfId="4" applyNumberFormat="1" applyFont="1" applyFill="1" applyBorder="1" applyAlignment="1">
      <alignment horizontal="left" vertical="center" wrapText="1" readingOrder="1"/>
    </xf>
    <xf numFmtId="49" fontId="25" fillId="2" borderId="50" xfId="4" applyNumberFormat="1" applyFont="1" applyFill="1" applyBorder="1" applyAlignment="1">
      <alignment horizontal="left" vertical="center" wrapText="1" readingOrder="1"/>
    </xf>
    <xf numFmtId="49" fontId="25" fillId="2" borderId="49" xfId="4" applyNumberFormat="1" applyFont="1" applyFill="1" applyBorder="1" applyAlignment="1">
      <alignment vertical="center" wrapText="1" readingOrder="1"/>
    </xf>
    <xf numFmtId="49" fontId="25" fillId="2" borderId="50" xfId="4" applyNumberFormat="1" applyFont="1" applyFill="1" applyBorder="1" applyAlignment="1">
      <alignment vertical="center" wrapText="1" readingOrder="1"/>
    </xf>
    <xf numFmtId="0" fontId="21" fillId="2" borderId="14" xfId="0" applyFont="1" applyFill="1" applyBorder="1" applyAlignment="1">
      <alignment horizontal="center" vertical="center"/>
    </xf>
    <xf numFmtId="0" fontId="21" fillId="2" borderId="11" xfId="0" applyFont="1" applyFill="1" applyBorder="1" applyAlignment="1">
      <alignment horizontal="center" vertical="center"/>
    </xf>
    <xf numFmtId="0" fontId="16" fillId="2" borderId="13" xfId="4" applyFont="1" applyFill="1" applyBorder="1" applyAlignment="1">
      <alignment horizontal="center" vertical="center" wrapText="1"/>
    </xf>
    <xf numFmtId="0" fontId="22" fillId="2" borderId="29" xfId="4" applyFont="1" applyFill="1" applyBorder="1" applyAlignment="1">
      <alignment horizontal="left" vertical="distributed" wrapText="1"/>
    </xf>
    <xf numFmtId="0" fontId="22" fillId="2" borderId="27" xfId="4" applyFont="1" applyFill="1" applyBorder="1" applyAlignment="1">
      <alignment horizontal="left" vertical="distributed" wrapText="1"/>
    </xf>
    <xf numFmtId="49" fontId="25" fillId="2" borderId="17" xfId="4" applyNumberFormat="1" applyFont="1" applyFill="1" applyBorder="1" applyAlignment="1">
      <alignment horizontal="center" vertical="center" wrapText="1" readingOrder="1"/>
    </xf>
    <xf numFmtId="49" fontId="25" fillId="2" borderId="18" xfId="4" applyNumberFormat="1" applyFont="1" applyFill="1" applyBorder="1" applyAlignment="1">
      <alignment horizontal="center" vertical="center" wrapText="1" readingOrder="1"/>
    </xf>
    <xf numFmtId="49" fontId="25" fillId="2" borderId="19" xfId="4" applyNumberFormat="1" applyFont="1" applyFill="1" applyBorder="1" applyAlignment="1">
      <alignment horizontal="center" vertical="center" wrapText="1" readingOrder="1"/>
    </xf>
    <xf numFmtId="0" fontId="22" fillId="2" borderId="35" xfId="4" applyFont="1" applyFill="1" applyBorder="1" applyAlignment="1">
      <alignment horizontal="center" vertical="center"/>
    </xf>
    <xf numFmtId="0" fontId="22" fillId="2" borderId="36" xfId="4" applyFont="1" applyFill="1" applyBorder="1" applyAlignment="1">
      <alignment horizontal="center" vertical="center"/>
    </xf>
    <xf numFmtId="0" fontId="22" fillId="2" borderId="37" xfId="4" applyFont="1" applyFill="1" applyBorder="1" applyAlignment="1">
      <alignment horizontal="center" vertical="center"/>
    </xf>
    <xf numFmtId="0" fontId="22" fillId="2" borderId="1" xfId="4" applyFont="1" applyFill="1" applyBorder="1" applyAlignment="1">
      <alignment horizontal="center" vertical="center"/>
    </xf>
    <xf numFmtId="0" fontId="22" fillId="6" borderId="30" xfId="4" applyFont="1" applyFill="1" applyBorder="1" applyAlignment="1">
      <alignment horizontal="center" vertical="center"/>
    </xf>
    <xf numFmtId="0" fontId="22" fillId="6" borderId="24" xfId="4" applyFont="1" applyFill="1" applyBorder="1" applyAlignment="1">
      <alignment horizontal="center" vertical="center"/>
    </xf>
    <xf numFmtId="0" fontId="22" fillId="2" borderId="29" xfId="4" applyFont="1" applyFill="1" applyBorder="1" applyAlignment="1">
      <alignment horizontal="center" vertical="center" wrapText="1"/>
    </xf>
    <xf numFmtId="0" fontId="22" fillId="2" borderId="26" xfId="4" applyFont="1" applyFill="1" applyBorder="1" applyAlignment="1">
      <alignment horizontal="center" vertical="center" wrapText="1"/>
    </xf>
    <xf numFmtId="0" fontId="22" fillId="2" borderId="27" xfId="4" applyFont="1" applyFill="1" applyBorder="1" applyAlignment="1">
      <alignment horizontal="center" vertical="center" wrapText="1"/>
    </xf>
    <xf numFmtId="0" fontId="22" fillId="6" borderId="35" xfId="4" applyFont="1" applyFill="1" applyBorder="1" applyAlignment="1">
      <alignment horizontal="center" vertical="center"/>
    </xf>
    <xf numFmtId="0" fontId="22" fillId="6" borderId="36" xfId="4" applyFont="1" applyFill="1" applyBorder="1" applyAlignment="1">
      <alignment horizontal="center" vertical="center"/>
    </xf>
    <xf numFmtId="0" fontId="22" fillId="6" borderId="37" xfId="4" applyFont="1" applyFill="1" applyBorder="1" applyAlignment="1">
      <alignment horizontal="center" vertical="center"/>
    </xf>
    <xf numFmtId="0" fontId="22" fillId="2" borderId="29" xfId="4" applyFont="1" applyFill="1" applyBorder="1" applyAlignment="1">
      <alignment horizontal="left" vertical="top" wrapText="1" readingOrder="1"/>
    </xf>
    <xf numFmtId="0" fontId="22" fillId="2" borderId="27" xfId="4" applyFont="1" applyFill="1" applyBorder="1" applyAlignment="1">
      <alignment horizontal="left" vertical="top" wrapText="1" readingOrder="1"/>
    </xf>
    <xf numFmtId="0" fontId="22" fillId="2" borderId="49" xfId="4" applyFont="1" applyFill="1" applyBorder="1" applyAlignment="1">
      <alignment horizontal="left" vertical="top" wrapText="1"/>
    </xf>
    <xf numFmtId="0" fontId="22" fillId="2" borderId="50" xfId="4" applyFont="1" applyFill="1" applyBorder="1" applyAlignment="1">
      <alignment horizontal="left" vertical="top" wrapText="1"/>
    </xf>
    <xf numFmtId="0" fontId="38" fillId="2" borderId="10" xfId="18" applyFont="1" applyFill="1" applyBorder="1" applyAlignment="1">
      <alignment horizontal="center" vertical="center" wrapText="1"/>
    </xf>
    <xf numFmtId="0" fontId="37" fillId="2" borderId="56" xfId="18" applyFont="1" applyFill="1" applyBorder="1" applyAlignment="1">
      <alignment horizontal="center" vertical="center" wrapText="1"/>
    </xf>
    <xf numFmtId="0" fontId="6" fillId="2" borderId="10" xfId="18" applyFont="1" applyFill="1" applyBorder="1" applyAlignment="1">
      <alignment horizontal="center" vertical="center" wrapText="1"/>
    </xf>
    <xf numFmtId="0" fontId="6" fillId="0" borderId="0" xfId="18" applyFont="1" applyAlignment="1">
      <alignment horizontal="center" vertical="center" wrapText="1"/>
    </xf>
    <xf numFmtId="0" fontId="37" fillId="0" borderId="0" xfId="18" applyFont="1" applyAlignment="1">
      <alignment horizontal="center" vertical="center" wrapText="1"/>
    </xf>
    <xf numFmtId="0" fontId="19" fillId="0" borderId="0" xfId="18" applyFont="1" applyAlignment="1" applyProtection="1">
      <alignment horizontal="center" vertical="center" wrapText="1"/>
      <protection locked="0"/>
    </xf>
    <xf numFmtId="0" fontId="19" fillId="0" borderId="5" xfId="18" applyFont="1" applyBorder="1" applyAlignment="1">
      <alignment horizontal="right" vertical="center" wrapText="1"/>
    </xf>
    <xf numFmtId="0" fontId="19" fillId="0" borderId="1" xfId="18" applyFont="1" applyBorder="1" applyAlignment="1">
      <alignment horizontal="right" vertical="center" wrapText="1"/>
    </xf>
    <xf numFmtId="0" fontId="14" fillId="0" borderId="21" xfId="18" applyFont="1" applyBorder="1" applyAlignment="1">
      <alignment horizontal="left" vertical="center" wrapText="1"/>
    </xf>
    <xf numFmtId="0" fontId="14" fillId="0" borderId="0" xfId="18" applyFont="1" applyAlignment="1">
      <alignment horizontal="left" vertical="center" wrapText="1"/>
    </xf>
    <xf numFmtId="0" fontId="14" fillId="0" borderId="22" xfId="18" applyFont="1" applyBorder="1" applyAlignment="1">
      <alignment horizontal="left" vertical="center" wrapText="1"/>
    </xf>
    <xf numFmtId="0" fontId="13" fillId="2" borderId="21" xfId="18" applyFont="1" applyFill="1" applyBorder="1" applyAlignment="1">
      <alignment horizontal="left" vertical="center" wrapText="1"/>
    </xf>
    <xf numFmtId="0" fontId="1" fillId="2" borderId="0" xfId="18" applyFill="1" applyAlignment="1">
      <alignment vertical="center" wrapText="1"/>
    </xf>
    <xf numFmtId="0" fontId="1" fillId="2" borderId="22" xfId="18" applyFill="1" applyBorder="1" applyAlignment="1">
      <alignment vertical="center" wrapText="1"/>
    </xf>
    <xf numFmtId="0" fontId="1" fillId="2" borderId="21" xfId="18" applyFill="1" applyBorder="1" applyAlignment="1">
      <alignment vertical="center" wrapText="1"/>
    </xf>
    <xf numFmtId="0" fontId="6" fillId="2" borderId="24" xfId="18" applyFont="1" applyFill="1" applyBorder="1" applyAlignment="1">
      <alignment horizontal="center" vertical="center" wrapText="1"/>
    </xf>
    <xf numFmtId="0" fontId="6" fillId="2" borderId="0" xfId="18" applyFont="1" applyFill="1" applyAlignment="1">
      <alignment horizontal="center" vertical="center" wrapText="1"/>
    </xf>
    <xf numFmtId="0" fontId="8" fillId="0" borderId="0" xfId="18" applyFont="1" applyAlignment="1" applyProtection="1">
      <alignment horizontal="center" vertical="center" wrapText="1"/>
      <protection locked="0"/>
    </xf>
    <xf numFmtId="0" fontId="19" fillId="0" borderId="14" xfId="18" applyFont="1" applyBorder="1" applyAlignment="1" applyProtection="1">
      <alignment horizontal="center" vertical="center" wrapText="1"/>
      <protection locked="0"/>
    </xf>
    <xf numFmtId="0" fontId="19" fillId="0" borderId="22" xfId="18" applyFont="1" applyBorder="1" applyAlignment="1" applyProtection="1">
      <alignment horizontal="center" vertical="center" wrapText="1"/>
      <protection locked="0"/>
    </xf>
    <xf numFmtId="0" fontId="19" fillId="0" borderId="5" xfId="18" applyFont="1" applyBorder="1" applyAlignment="1" applyProtection="1">
      <alignment horizontal="left" vertical="center" wrapText="1"/>
      <protection locked="0"/>
    </xf>
    <xf numFmtId="0" fontId="19" fillId="0" borderId="1" xfId="18" applyFont="1" applyBorder="1" applyAlignment="1" applyProtection="1">
      <alignment horizontal="left" vertical="center" wrapText="1"/>
      <protection locked="0"/>
    </xf>
    <xf numFmtId="0" fontId="19" fillId="0" borderId="1" xfId="18" applyFont="1" applyBorder="1" applyAlignment="1" applyProtection="1">
      <alignment horizontal="center" vertical="center" wrapText="1"/>
      <protection locked="0"/>
    </xf>
    <xf numFmtId="0" fontId="19" fillId="0" borderId="12" xfId="18" applyFont="1" applyBorder="1" applyAlignment="1" applyProtection="1">
      <alignment horizontal="center" vertical="center" wrapText="1"/>
      <protection locked="0"/>
    </xf>
    <xf numFmtId="0" fontId="19" fillId="0" borderId="13" xfId="18" applyFont="1" applyBorder="1" applyAlignment="1" applyProtection="1">
      <alignment horizontal="center" vertical="center" wrapText="1"/>
      <protection locked="0"/>
    </xf>
    <xf numFmtId="0" fontId="19" fillId="0" borderId="20" xfId="18" applyFont="1" applyBorder="1" applyAlignment="1" applyProtection="1">
      <alignment horizontal="center" vertical="center" wrapText="1"/>
      <protection locked="0"/>
    </xf>
    <xf numFmtId="0" fontId="19" fillId="0" borderId="25" xfId="18" applyFont="1" applyBorder="1" applyAlignment="1" applyProtection="1">
      <alignment vertical="center" wrapText="1"/>
      <protection locked="0"/>
    </xf>
    <xf numFmtId="0" fontId="19" fillId="0" borderId="26" xfId="18" applyFont="1" applyBorder="1" applyAlignment="1" applyProtection="1">
      <alignment vertical="center" wrapText="1"/>
      <protection locked="0"/>
    </xf>
    <xf numFmtId="0" fontId="19" fillId="0" borderId="54" xfId="18" applyFont="1" applyBorder="1" applyAlignment="1" applyProtection="1">
      <alignment vertical="center" wrapText="1"/>
      <protection locked="0"/>
    </xf>
    <xf numFmtId="0" fontId="19" fillId="0" borderId="4" xfId="18" applyFont="1" applyBorder="1" applyAlignment="1" applyProtection="1">
      <alignment horizontal="left" vertical="center" wrapText="1"/>
      <protection locked="0"/>
    </xf>
  </cellXfs>
  <cellStyles count="22">
    <cellStyle name="Moeda" xfId="5" builtinId="4"/>
    <cellStyle name="Moeda 2" xfId="6" xr:uid="{00000000-0005-0000-0000-000001000000}"/>
    <cellStyle name="Moeda 2 2" xfId="14" xr:uid="{00000000-0005-0000-0000-000002000000}"/>
    <cellStyle name="Moeda 3" xfId="9" xr:uid="{00000000-0005-0000-0000-000003000000}"/>
    <cellStyle name="Moeda 4" xfId="21" xr:uid="{00000000-0005-0000-0000-000004000000}"/>
    <cellStyle name="Normal" xfId="0" builtinId="0"/>
    <cellStyle name="Normal 2" xfId="1" xr:uid="{00000000-0005-0000-0000-000006000000}"/>
    <cellStyle name="Normal 2 3 2" xfId="10" xr:uid="{00000000-0005-0000-0000-000007000000}"/>
    <cellStyle name="Normal 3" xfId="11" xr:uid="{00000000-0005-0000-0000-000008000000}"/>
    <cellStyle name="Normal 4" xfId="13" xr:uid="{00000000-0005-0000-0000-000009000000}"/>
    <cellStyle name="Normal 5" xfId="4" xr:uid="{00000000-0005-0000-0000-00000A000000}"/>
    <cellStyle name="Normal 5 2" xfId="17" xr:uid="{00000000-0005-0000-0000-00000B000000}"/>
    <cellStyle name="Normal 6" xfId="18" xr:uid="{00000000-0005-0000-0000-00000C000000}"/>
    <cellStyle name="Porcentagem" xfId="8" builtinId="5"/>
    <cellStyle name="Porcentagem 2" xfId="2" xr:uid="{00000000-0005-0000-0000-00000E000000}"/>
    <cellStyle name="Porcentagem 2 2" xfId="15" xr:uid="{00000000-0005-0000-0000-00000F000000}"/>
    <cellStyle name="Porcentagem 3" xfId="7" xr:uid="{00000000-0005-0000-0000-000010000000}"/>
    <cellStyle name="Porcentagem 4" xfId="12" xr:uid="{00000000-0005-0000-0000-000011000000}"/>
    <cellStyle name="Porcentagem 5" xfId="19" xr:uid="{00000000-0005-0000-0000-000012000000}"/>
    <cellStyle name="Vírgula" xfId="3" builtinId="3"/>
    <cellStyle name="Vírgula 2" xfId="16" xr:uid="{00000000-0005-0000-0000-000014000000}"/>
    <cellStyle name="Vírgula 3" xfId="20"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0.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47625</xdr:colOff>
      <xdr:row>88</xdr:row>
      <xdr:rowOff>104775</xdr:rowOff>
    </xdr:from>
    <xdr:to>
      <xdr:col>7</xdr:col>
      <xdr:colOff>1152525</xdr:colOff>
      <xdr:row>92</xdr:row>
      <xdr:rowOff>76200</xdr:rowOff>
    </xdr:to>
    <xdr:sp macro="" textlink="">
      <xdr:nvSpPr>
        <xdr:cNvPr id="2" name="Text Box 7">
          <a:extLst>
            <a:ext uri="{FF2B5EF4-FFF2-40B4-BE49-F238E27FC236}">
              <a16:creationId xmlns:a16="http://schemas.microsoft.com/office/drawing/2014/main" id="{0AE63B59-BA17-4A74-8426-23799F3A612E}"/>
            </a:ext>
          </a:extLst>
        </xdr:cNvPr>
        <xdr:cNvSpPr txBox="1">
          <a:spLocks noChangeArrowheads="1"/>
        </xdr:cNvSpPr>
      </xdr:nvSpPr>
      <xdr:spPr bwMode="auto">
        <a:xfrm>
          <a:off x="47625" y="18145125"/>
          <a:ext cx="147351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410695</xdr:colOff>
      <xdr:row>0</xdr:row>
      <xdr:rowOff>155202</xdr:rowOff>
    </xdr:from>
    <xdr:to>
      <xdr:col>6</xdr:col>
      <xdr:colOff>1296596</xdr:colOff>
      <xdr:row>3</xdr:row>
      <xdr:rowOff>233082</xdr:rowOff>
    </xdr:to>
    <xdr:pic>
      <xdr:nvPicPr>
        <xdr:cNvPr id="3" name="Imagem 3">
          <a:extLst>
            <a:ext uri="{FF2B5EF4-FFF2-40B4-BE49-F238E27FC236}">
              <a16:creationId xmlns:a16="http://schemas.microsoft.com/office/drawing/2014/main" id="{AD277CA1-040F-4668-B248-13E984A31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75166" y="155202"/>
          <a:ext cx="2418865" cy="1583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309310</xdr:colOff>
      <xdr:row>0</xdr:row>
      <xdr:rowOff>66171</xdr:rowOff>
    </xdr:from>
    <xdr:to>
      <xdr:col>8</xdr:col>
      <xdr:colOff>657726</xdr:colOff>
      <xdr:row>4</xdr:row>
      <xdr:rowOff>92341</xdr:rowOff>
    </xdr:to>
    <xdr:pic>
      <xdr:nvPicPr>
        <xdr:cNvPr id="2" name="Imagem 2">
          <a:extLst>
            <a:ext uri="{FF2B5EF4-FFF2-40B4-BE49-F238E27FC236}">
              <a16:creationId xmlns:a16="http://schemas.microsoft.com/office/drawing/2014/main" id="{6820626B-E137-49DE-8BE4-07CCA6322A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3668" y="66171"/>
          <a:ext cx="2690563" cy="892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196214</xdr:colOff>
      <xdr:row>0</xdr:row>
      <xdr:rowOff>99060</xdr:rowOff>
    </xdr:from>
    <xdr:to>
      <xdr:col>8</xdr:col>
      <xdr:colOff>644561</xdr:colOff>
      <xdr:row>4</xdr:row>
      <xdr:rowOff>222885</xdr:rowOff>
    </xdr:to>
    <xdr:pic>
      <xdr:nvPicPr>
        <xdr:cNvPr id="21516" name="Imagem 2">
          <a:extLst>
            <a:ext uri="{FF2B5EF4-FFF2-40B4-BE49-F238E27FC236}">
              <a16:creationId xmlns:a16="http://schemas.microsoft.com/office/drawing/2014/main" id="{D21C380D-3477-4FBE-8412-C9A879461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3754" y="99060"/>
          <a:ext cx="3145827" cy="1045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438727</xdr:colOff>
      <xdr:row>1</xdr:row>
      <xdr:rowOff>138546</xdr:rowOff>
    </xdr:from>
    <xdr:to>
      <xdr:col>8</xdr:col>
      <xdr:colOff>775465</xdr:colOff>
      <xdr:row>36</xdr:row>
      <xdr:rowOff>110152</xdr:rowOff>
    </xdr:to>
    <xdr:pic>
      <xdr:nvPicPr>
        <xdr:cNvPr id="2" name="Imagem 1">
          <a:extLst>
            <a:ext uri="{FF2B5EF4-FFF2-40B4-BE49-F238E27FC236}">
              <a16:creationId xmlns:a16="http://schemas.microsoft.com/office/drawing/2014/main" id="{486B1DB8-46F8-1FE8-5ACB-C314261CF896}"/>
            </a:ext>
          </a:extLst>
        </xdr:cNvPr>
        <xdr:cNvPicPr>
          <a:picLocks noChangeAspect="1"/>
        </xdr:cNvPicPr>
      </xdr:nvPicPr>
      <xdr:blipFill rotWithShape="1">
        <a:blip xmlns:r="http://schemas.openxmlformats.org/officeDocument/2006/relationships" r:embed="rId1"/>
        <a:srcRect l="40985" t="18740" r="22292" b="8440"/>
        <a:stretch/>
      </xdr:blipFill>
      <xdr:spPr>
        <a:xfrm>
          <a:off x="438727" y="307879"/>
          <a:ext cx="6679041" cy="7453061"/>
        </a:xfrm>
        <a:prstGeom prst="rect">
          <a:avLst/>
        </a:prstGeom>
      </xdr:spPr>
    </xdr:pic>
    <xdr:clientData/>
  </xdr:twoCellAnchor>
  <xdr:twoCellAnchor>
    <xdr:from>
      <xdr:col>4</xdr:col>
      <xdr:colOff>7697</xdr:colOff>
      <xdr:row>2</xdr:row>
      <xdr:rowOff>292485</xdr:rowOff>
    </xdr:from>
    <xdr:to>
      <xdr:col>4</xdr:col>
      <xdr:colOff>484909</xdr:colOff>
      <xdr:row>27</xdr:row>
      <xdr:rowOff>92364</xdr:rowOff>
    </xdr:to>
    <xdr:sp macro="" textlink="">
      <xdr:nvSpPr>
        <xdr:cNvPr id="5" name="Retângulo 4">
          <a:extLst>
            <a:ext uri="{FF2B5EF4-FFF2-40B4-BE49-F238E27FC236}">
              <a16:creationId xmlns:a16="http://schemas.microsoft.com/office/drawing/2014/main" id="{EB2A49E6-C637-9690-2E51-603D7595F703}"/>
            </a:ext>
          </a:extLst>
        </xdr:cNvPr>
        <xdr:cNvSpPr/>
      </xdr:nvSpPr>
      <xdr:spPr>
        <a:xfrm>
          <a:off x="3656061" y="1285394"/>
          <a:ext cx="477212" cy="49337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1226820</xdr:colOff>
      <xdr:row>0</xdr:row>
      <xdr:rowOff>45720</xdr:rowOff>
    </xdr:from>
    <xdr:to>
      <xdr:col>6</xdr:col>
      <xdr:colOff>678180</xdr:colOff>
      <xdr:row>3</xdr:row>
      <xdr:rowOff>304800</xdr:rowOff>
    </xdr:to>
    <xdr:pic>
      <xdr:nvPicPr>
        <xdr:cNvPr id="3" name="Imagem 3">
          <a:extLst>
            <a:ext uri="{FF2B5EF4-FFF2-40B4-BE49-F238E27FC236}">
              <a16:creationId xmlns:a16="http://schemas.microsoft.com/office/drawing/2014/main" id="{85DF2889-FCF0-41CB-97F3-C9B4CD85C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6880" y="45720"/>
          <a:ext cx="26441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1792605</xdr:colOff>
      <xdr:row>0</xdr:row>
      <xdr:rowOff>103651</xdr:rowOff>
    </xdr:from>
    <xdr:to>
      <xdr:col>7</xdr:col>
      <xdr:colOff>259381</xdr:colOff>
      <xdr:row>0</xdr:row>
      <xdr:rowOff>607978</xdr:rowOff>
    </xdr:to>
    <xdr:sp macro="" textlink="">
      <xdr:nvSpPr>
        <xdr:cNvPr id="2" name="Text Box 6">
          <a:extLst>
            <a:ext uri="{FF2B5EF4-FFF2-40B4-BE49-F238E27FC236}">
              <a16:creationId xmlns:a16="http://schemas.microsoft.com/office/drawing/2014/main" id="{00000000-0008-0000-0500-000002000000}"/>
            </a:ext>
          </a:extLst>
        </xdr:cNvPr>
        <xdr:cNvSpPr txBox="1">
          <a:spLocks noChangeArrowheads="1"/>
        </xdr:cNvSpPr>
      </xdr:nvSpPr>
      <xdr:spPr bwMode="auto">
        <a:xfrm>
          <a:off x="3154680" y="103651"/>
          <a:ext cx="7153576" cy="504327"/>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100" b="0" i="0" strike="noStrike">
              <a:solidFill>
                <a:srgbClr val="000000"/>
              </a:solidFill>
              <a:latin typeface="Arial"/>
              <a:cs typeface="Arial"/>
            </a:rPr>
            <a:t>PREFEITURA MUNICIPAL DE JOÃO MONLEVADE</a:t>
          </a:r>
        </a:p>
        <a:p>
          <a:pPr algn="l" rtl="1">
            <a:defRPr sz="1000"/>
          </a:pPr>
          <a:r>
            <a:rPr lang="pt-BR" sz="1000" b="0" i="0" strike="noStrike">
              <a:solidFill>
                <a:srgbClr val="000000"/>
              </a:solidFill>
              <a:latin typeface="Arial"/>
              <a:cs typeface="Arial"/>
            </a:rPr>
            <a:t>Secretaria Municipal de Obras</a:t>
          </a:r>
        </a:p>
        <a:p>
          <a:pPr algn="l" rtl="1">
            <a:defRPr sz="1000"/>
          </a:pPr>
          <a:r>
            <a:rPr lang="pt-BR" sz="900" b="0" i="0" strike="noStrike">
              <a:solidFill>
                <a:srgbClr val="000000"/>
              </a:solidFill>
              <a:latin typeface="Arial"/>
              <a:cs typeface="Arial"/>
            </a:rPr>
            <a:t>Setor</a:t>
          </a:r>
          <a:r>
            <a:rPr lang="pt-BR" sz="900" b="0" i="0" strike="noStrike" baseline="0">
              <a:solidFill>
                <a:srgbClr val="000000"/>
              </a:solidFill>
              <a:latin typeface="Arial"/>
              <a:cs typeface="Arial"/>
            </a:rPr>
            <a:t> de Engenharia</a:t>
          </a:r>
          <a:endParaRPr lang="pt-BR" sz="900" b="0" i="0" strike="noStrike">
            <a:solidFill>
              <a:srgbClr val="000000"/>
            </a:solidFill>
            <a:latin typeface="Arial"/>
            <a:cs typeface="Arial"/>
          </a:endParaRPr>
        </a:p>
      </xdr:txBody>
    </xdr:sp>
    <xdr:clientData/>
  </xdr:twoCellAnchor>
  <xdr:twoCellAnchor>
    <xdr:from>
      <xdr:col>1</xdr:col>
      <xdr:colOff>885825</xdr:colOff>
      <xdr:row>0</xdr:row>
      <xdr:rowOff>38100</xdr:rowOff>
    </xdr:from>
    <xdr:to>
      <xdr:col>2</xdr:col>
      <xdr:colOff>1571625</xdr:colOff>
      <xdr:row>0</xdr:row>
      <xdr:rowOff>638175</xdr:rowOff>
    </xdr:to>
    <xdr:pic>
      <xdr:nvPicPr>
        <xdr:cNvPr id="3" name="Picture 659">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8100"/>
          <a:ext cx="16859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ECHE%20CEMEI%20REAJUSTE%20%20E%20ADITIVOS/Planilhas/Conferido/BOLETIM%20DE%20MEDI&#199;&#195;O%2016%20%20REEQUILIB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 medição REEQUILIBRIO"/>
      <sheetName val="Medição"/>
      <sheetName val="Planilha reequilibrio"/>
      <sheetName val="16 medição REEQUILIBRIO (2)"/>
      <sheetName val="Planilha reequilibrio (2)"/>
    </sheetNames>
    <sheetDataSet>
      <sheetData sheetId="0"/>
      <sheetData sheetId="1">
        <row r="8">
          <cell r="F8" t="str">
            <v>Quantidade</v>
          </cell>
        </row>
      </sheetData>
      <sheetData sheetId="2"/>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4"/>
  <sheetViews>
    <sheetView view="pageBreakPreview" zoomScale="85" zoomScaleNormal="75" zoomScaleSheetLayoutView="85" workbookViewId="0">
      <selection activeCell="D9" sqref="D9"/>
    </sheetView>
  </sheetViews>
  <sheetFormatPr defaultRowHeight="13.2"/>
  <cols>
    <col min="1" max="1" width="9.109375" style="48"/>
    <col min="2" max="2" width="23.5546875" style="60" customWidth="1"/>
    <col min="3" max="3" width="97.44140625" style="48" bestFit="1" customWidth="1"/>
    <col min="4" max="4" width="18.109375" style="48" customWidth="1"/>
    <col min="5" max="5" width="20.33203125" style="61" customWidth="1"/>
    <col min="6" max="6" width="22.33203125" style="64" bestFit="1" customWidth="1"/>
    <col min="7" max="7" width="19.5546875" style="64" bestFit="1" customWidth="1"/>
    <col min="8" max="8" width="22.5546875" style="65" bestFit="1" customWidth="1"/>
    <col min="9" max="9" width="9.109375" style="48"/>
    <col min="10" max="10" width="12.33203125" style="48" bestFit="1" customWidth="1"/>
    <col min="11" max="257" width="9.109375" style="48"/>
    <col min="258" max="258" width="23.5546875" style="48" customWidth="1"/>
    <col min="259" max="259" width="97.44140625" style="48" bestFit="1" customWidth="1"/>
    <col min="260" max="260" width="18.109375" style="48" customWidth="1"/>
    <col min="261" max="261" width="20.33203125" style="48" customWidth="1"/>
    <col min="262" max="262" width="16.33203125" style="48" customWidth="1"/>
    <col min="263" max="263" width="19.5546875" style="48" bestFit="1" customWidth="1"/>
    <col min="264" max="264" width="22.5546875" style="48" bestFit="1" customWidth="1"/>
    <col min="265" max="265" width="9.109375" style="48"/>
    <col min="266" max="266" width="12.33203125" style="48" bestFit="1" customWidth="1"/>
    <col min="267" max="513" width="9.109375" style="48"/>
    <col min="514" max="514" width="23.5546875" style="48" customWidth="1"/>
    <col min="515" max="515" width="97.44140625" style="48" bestFit="1" customWidth="1"/>
    <col min="516" max="516" width="18.109375" style="48" customWidth="1"/>
    <col min="517" max="517" width="20.33203125" style="48" customWidth="1"/>
    <col min="518" max="518" width="16.33203125" style="48" customWidth="1"/>
    <col min="519" max="519" width="19.5546875" style="48" bestFit="1" customWidth="1"/>
    <col min="520" max="520" width="22.5546875" style="48" bestFit="1" customWidth="1"/>
    <col min="521" max="521" width="9.109375" style="48"/>
    <col min="522" max="522" width="12.33203125" style="48" bestFit="1" customWidth="1"/>
    <col min="523" max="769" width="9.109375" style="48"/>
    <col min="770" max="770" width="23.5546875" style="48" customWidth="1"/>
    <col min="771" max="771" width="97.44140625" style="48" bestFit="1" customWidth="1"/>
    <col min="772" max="772" width="18.109375" style="48" customWidth="1"/>
    <col min="773" max="773" width="20.33203125" style="48" customWidth="1"/>
    <col min="774" max="774" width="16.33203125" style="48" customWidth="1"/>
    <col min="775" max="775" width="19.5546875" style="48" bestFit="1" customWidth="1"/>
    <col min="776" max="776" width="22.5546875" style="48" bestFit="1" customWidth="1"/>
    <col min="777" max="777" width="9.109375" style="48"/>
    <col min="778" max="778" width="12.33203125" style="48" bestFit="1" customWidth="1"/>
    <col min="779" max="1025" width="9.109375" style="48"/>
    <col min="1026" max="1026" width="23.5546875" style="48" customWidth="1"/>
    <col min="1027" max="1027" width="97.44140625" style="48" bestFit="1" customWidth="1"/>
    <col min="1028" max="1028" width="18.109375" style="48" customWidth="1"/>
    <col min="1029" max="1029" width="20.33203125" style="48" customWidth="1"/>
    <col min="1030" max="1030" width="16.33203125" style="48" customWidth="1"/>
    <col min="1031" max="1031" width="19.5546875" style="48" bestFit="1" customWidth="1"/>
    <col min="1032" max="1032" width="22.5546875" style="48" bestFit="1" customWidth="1"/>
    <col min="1033" max="1033" width="9.109375" style="48"/>
    <col min="1034" max="1034" width="12.33203125" style="48" bestFit="1" customWidth="1"/>
    <col min="1035" max="1281" width="9.109375" style="48"/>
    <col min="1282" max="1282" width="23.5546875" style="48" customWidth="1"/>
    <col min="1283" max="1283" width="97.44140625" style="48" bestFit="1" customWidth="1"/>
    <col min="1284" max="1284" width="18.109375" style="48" customWidth="1"/>
    <col min="1285" max="1285" width="20.33203125" style="48" customWidth="1"/>
    <col min="1286" max="1286" width="16.33203125" style="48" customWidth="1"/>
    <col min="1287" max="1287" width="19.5546875" style="48" bestFit="1" customWidth="1"/>
    <col min="1288" max="1288" width="22.5546875" style="48" bestFit="1" customWidth="1"/>
    <col min="1289" max="1289" width="9.109375" style="48"/>
    <col min="1290" max="1290" width="12.33203125" style="48" bestFit="1" customWidth="1"/>
    <col min="1291" max="1537" width="9.109375" style="48"/>
    <col min="1538" max="1538" width="23.5546875" style="48" customWidth="1"/>
    <col min="1539" max="1539" width="97.44140625" style="48" bestFit="1" customWidth="1"/>
    <col min="1540" max="1540" width="18.109375" style="48" customWidth="1"/>
    <col min="1541" max="1541" width="20.33203125" style="48" customWidth="1"/>
    <col min="1542" max="1542" width="16.33203125" style="48" customWidth="1"/>
    <col min="1543" max="1543" width="19.5546875" style="48" bestFit="1" customWidth="1"/>
    <col min="1544" max="1544" width="22.5546875" style="48" bestFit="1" customWidth="1"/>
    <col min="1545" max="1545" width="9.109375" style="48"/>
    <col min="1546" max="1546" width="12.33203125" style="48" bestFit="1" customWidth="1"/>
    <col min="1547" max="1793" width="9.109375" style="48"/>
    <col min="1794" max="1794" width="23.5546875" style="48" customWidth="1"/>
    <col min="1795" max="1795" width="97.44140625" style="48" bestFit="1" customWidth="1"/>
    <col min="1796" max="1796" width="18.109375" style="48" customWidth="1"/>
    <col min="1797" max="1797" width="20.33203125" style="48" customWidth="1"/>
    <col min="1798" max="1798" width="16.33203125" style="48" customWidth="1"/>
    <col min="1799" max="1799" width="19.5546875" style="48" bestFit="1" customWidth="1"/>
    <col min="1800" max="1800" width="22.5546875" style="48" bestFit="1" customWidth="1"/>
    <col min="1801" max="1801" width="9.109375" style="48"/>
    <col min="1802" max="1802" width="12.33203125" style="48" bestFit="1" customWidth="1"/>
    <col min="1803" max="2049" width="9.109375" style="48"/>
    <col min="2050" max="2050" width="23.5546875" style="48" customWidth="1"/>
    <col min="2051" max="2051" width="97.44140625" style="48" bestFit="1" customWidth="1"/>
    <col min="2052" max="2052" width="18.109375" style="48" customWidth="1"/>
    <col min="2053" max="2053" width="20.33203125" style="48" customWidth="1"/>
    <col min="2054" max="2054" width="16.33203125" style="48" customWidth="1"/>
    <col min="2055" max="2055" width="19.5546875" style="48" bestFit="1" customWidth="1"/>
    <col min="2056" max="2056" width="22.5546875" style="48" bestFit="1" customWidth="1"/>
    <col min="2057" max="2057" width="9.109375" style="48"/>
    <col min="2058" max="2058" width="12.33203125" style="48" bestFit="1" customWidth="1"/>
    <col min="2059" max="2305" width="9.109375" style="48"/>
    <col min="2306" max="2306" width="23.5546875" style="48" customWidth="1"/>
    <col min="2307" max="2307" width="97.44140625" style="48" bestFit="1" customWidth="1"/>
    <col min="2308" max="2308" width="18.109375" style="48" customWidth="1"/>
    <col min="2309" max="2309" width="20.33203125" style="48" customWidth="1"/>
    <col min="2310" max="2310" width="16.33203125" style="48" customWidth="1"/>
    <col min="2311" max="2311" width="19.5546875" style="48" bestFit="1" customWidth="1"/>
    <col min="2312" max="2312" width="22.5546875" style="48" bestFit="1" customWidth="1"/>
    <col min="2313" max="2313" width="9.109375" style="48"/>
    <col min="2314" max="2314" width="12.33203125" style="48" bestFit="1" customWidth="1"/>
    <col min="2315" max="2561" width="9.109375" style="48"/>
    <col min="2562" max="2562" width="23.5546875" style="48" customWidth="1"/>
    <col min="2563" max="2563" width="97.44140625" style="48" bestFit="1" customWidth="1"/>
    <col min="2564" max="2564" width="18.109375" style="48" customWidth="1"/>
    <col min="2565" max="2565" width="20.33203125" style="48" customWidth="1"/>
    <col min="2566" max="2566" width="16.33203125" style="48" customWidth="1"/>
    <col min="2567" max="2567" width="19.5546875" style="48" bestFit="1" customWidth="1"/>
    <col min="2568" max="2568" width="22.5546875" style="48" bestFit="1" customWidth="1"/>
    <col min="2569" max="2569" width="9.109375" style="48"/>
    <col min="2570" max="2570" width="12.33203125" style="48" bestFit="1" customWidth="1"/>
    <col min="2571" max="2817" width="9.109375" style="48"/>
    <col min="2818" max="2818" width="23.5546875" style="48" customWidth="1"/>
    <col min="2819" max="2819" width="97.44140625" style="48" bestFit="1" customWidth="1"/>
    <col min="2820" max="2820" width="18.109375" style="48" customWidth="1"/>
    <col min="2821" max="2821" width="20.33203125" style="48" customWidth="1"/>
    <col min="2822" max="2822" width="16.33203125" style="48" customWidth="1"/>
    <col min="2823" max="2823" width="19.5546875" style="48" bestFit="1" customWidth="1"/>
    <col min="2824" max="2824" width="22.5546875" style="48" bestFit="1" customWidth="1"/>
    <col min="2825" max="2825" width="9.109375" style="48"/>
    <col min="2826" max="2826" width="12.33203125" style="48" bestFit="1" customWidth="1"/>
    <col min="2827" max="3073" width="9.109375" style="48"/>
    <col min="3074" max="3074" width="23.5546875" style="48" customWidth="1"/>
    <col min="3075" max="3075" width="97.44140625" style="48" bestFit="1" customWidth="1"/>
    <col min="3076" max="3076" width="18.109375" style="48" customWidth="1"/>
    <col min="3077" max="3077" width="20.33203125" style="48" customWidth="1"/>
    <col min="3078" max="3078" width="16.33203125" style="48" customWidth="1"/>
    <col min="3079" max="3079" width="19.5546875" style="48" bestFit="1" customWidth="1"/>
    <col min="3080" max="3080" width="22.5546875" style="48" bestFit="1" customWidth="1"/>
    <col min="3081" max="3081" width="9.109375" style="48"/>
    <col min="3082" max="3082" width="12.33203125" style="48" bestFit="1" customWidth="1"/>
    <col min="3083" max="3329" width="9.109375" style="48"/>
    <col min="3330" max="3330" width="23.5546875" style="48" customWidth="1"/>
    <col min="3331" max="3331" width="97.44140625" style="48" bestFit="1" customWidth="1"/>
    <col min="3332" max="3332" width="18.109375" style="48" customWidth="1"/>
    <col min="3333" max="3333" width="20.33203125" style="48" customWidth="1"/>
    <col min="3334" max="3334" width="16.33203125" style="48" customWidth="1"/>
    <col min="3335" max="3335" width="19.5546875" style="48" bestFit="1" customWidth="1"/>
    <col min="3336" max="3336" width="22.5546875" style="48" bestFit="1" customWidth="1"/>
    <col min="3337" max="3337" width="9.109375" style="48"/>
    <col min="3338" max="3338" width="12.33203125" style="48" bestFit="1" customWidth="1"/>
    <col min="3339" max="3585" width="9.109375" style="48"/>
    <col min="3586" max="3586" width="23.5546875" style="48" customWidth="1"/>
    <col min="3587" max="3587" width="97.44140625" style="48" bestFit="1" customWidth="1"/>
    <col min="3588" max="3588" width="18.109375" style="48" customWidth="1"/>
    <col min="3589" max="3589" width="20.33203125" style="48" customWidth="1"/>
    <col min="3590" max="3590" width="16.33203125" style="48" customWidth="1"/>
    <col min="3591" max="3591" width="19.5546875" style="48" bestFit="1" customWidth="1"/>
    <col min="3592" max="3592" width="22.5546875" style="48" bestFit="1" customWidth="1"/>
    <col min="3593" max="3593" width="9.109375" style="48"/>
    <col min="3594" max="3594" width="12.33203125" style="48" bestFit="1" customWidth="1"/>
    <col min="3595" max="3841" width="9.109375" style="48"/>
    <col min="3842" max="3842" width="23.5546875" style="48" customWidth="1"/>
    <col min="3843" max="3843" width="97.44140625" style="48" bestFit="1" customWidth="1"/>
    <col min="3844" max="3844" width="18.109375" style="48" customWidth="1"/>
    <col min="3845" max="3845" width="20.33203125" style="48" customWidth="1"/>
    <col min="3846" max="3846" width="16.33203125" style="48" customWidth="1"/>
    <col min="3847" max="3847" width="19.5546875" style="48" bestFit="1" customWidth="1"/>
    <col min="3848" max="3848" width="22.5546875" style="48" bestFit="1" customWidth="1"/>
    <col min="3849" max="3849" width="9.109375" style="48"/>
    <col min="3850" max="3850" width="12.33203125" style="48" bestFit="1" customWidth="1"/>
    <col min="3851" max="4097" width="9.109375" style="48"/>
    <col min="4098" max="4098" width="23.5546875" style="48" customWidth="1"/>
    <col min="4099" max="4099" width="97.44140625" style="48" bestFit="1" customWidth="1"/>
    <col min="4100" max="4100" width="18.109375" style="48" customWidth="1"/>
    <col min="4101" max="4101" width="20.33203125" style="48" customWidth="1"/>
    <col min="4102" max="4102" width="16.33203125" style="48" customWidth="1"/>
    <col min="4103" max="4103" width="19.5546875" style="48" bestFit="1" customWidth="1"/>
    <col min="4104" max="4104" width="22.5546875" style="48" bestFit="1" customWidth="1"/>
    <col min="4105" max="4105" width="9.109375" style="48"/>
    <col min="4106" max="4106" width="12.33203125" style="48" bestFit="1" customWidth="1"/>
    <col min="4107" max="4353" width="9.109375" style="48"/>
    <col min="4354" max="4354" width="23.5546875" style="48" customWidth="1"/>
    <col min="4355" max="4355" width="97.44140625" style="48" bestFit="1" customWidth="1"/>
    <col min="4356" max="4356" width="18.109375" style="48" customWidth="1"/>
    <col min="4357" max="4357" width="20.33203125" style="48" customWidth="1"/>
    <col min="4358" max="4358" width="16.33203125" style="48" customWidth="1"/>
    <col min="4359" max="4359" width="19.5546875" style="48" bestFit="1" customWidth="1"/>
    <col min="4360" max="4360" width="22.5546875" style="48" bestFit="1" customWidth="1"/>
    <col min="4361" max="4361" width="9.109375" style="48"/>
    <col min="4362" max="4362" width="12.33203125" style="48" bestFit="1" customWidth="1"/>
    <col min="4363" max="4609" width="9.109375" style="48"/>
    <col min="4610" max="4610" width="23.5546875" style="48" customWidth="1"/>
    <col min="4611" max="4611" width="97.44140625" style="48" bestFit="1" customWidth="1"/>
    <col min="4612" max="4612" width="18.109375" style="48" customWidth="1"/>
    <col min="4613" max="4613" width="20.33203125" style="48" customWidth="1"/>
    <col min="4614" max="4614" width="16.33203125" style="48" customWidth="1"/>
    <col min="4615" max="4615" width="19.5546875" style="48" bestFit="1" customWidth="1"/>
    <col min="4616" max="4616" width="22.5546875" style="48" bestFit="1" customWidth="1"/>
    <col min="4617" max="4617" width="9.109375" style="48"/>
    <col min="4618" max="4618" width="12.33203125" style="48" bestFit="1" customWidth="1"/>
    <col min="4619" max="4865" width="9.109375" style="48"/>
    <col min="4866" max="4866" width="23.5546875" style="48" customWidth="1"/>
    <col min="4867" max="4867" width="97.44140625" style="48" bestFit="1" customWidth="1"/>
    <col min="4868" max="4868" width="18.109375" style="48" customWidth="1"/>
    <col min="4869" max="4869" width="20.33203125" style="48" customWidth="1"/>
    <col min="4870" max="4870" width="16.33203125" style="48" customWidth="1"/>
    <col min="4871" max="4871" width="19.5546875" style="48" bestFit="1" customWidth="1"/>
    <col min="4872" max="4872" width="22.5546875" style="48" bestFit="1" customWidth="1"/>
    <col min="4873" max="4873" width="9.109375" style="48"/>
    <col min="4874" max="4874" width="12.33203125" style="48" bestFit="1" customWidth="1"/>
    <col min="4875" max="5121" width="9.109375" style="48"/>
    <col min="5122" max="5122" width="23.5546875" style="48" customWidth="1"/>
    <col min="5123" max="5123" width="97.44140625" style="48" bestFit="1" customWidth="1"/>
    <col min="5124" max="5124" width="18.109375" style="48" customWidth="1"/>
    <col min="5125" max="5125" width="20.33203125" style="48" customWidth="1"/>
    <col min="5126" max="5126" width="16.33203125" style="48" customWidth="1"/>
    <col min="5127" max="5127" width="19.5546875" style="48" bestFit="1" customWidth="1"/>
    <col min="5128" max="5128" width="22.5546875" style="48" bestFit="1" customWidth="1"/>
    <col min="5129" max="5129" width="9.109375" style="48"/>
    <col min="5130" max="5130" width="12.33203125" style="48" bestFit="1" customWidth="1"/>
    <col min="5131" max="5377" width="9.109375" style="48"/>
    <col min="5378" max="5378" width="23.5546875" style="48" customWidth="1"/>
    <col min="5379" max="5379" width="97.44140625" style="48" bestFit="1" customWidth="1"/>
    <col min="5380" max="5380" width="18.109375" style="48" customWidth="1"/>
    <col min="5381" max="5381" width="20.33203125" style="48" customWidth="1"/>
    <col min="5382" max="5382" width="16.33203125" style="48" customWidth="1"/>
    <col min="5383" max="5383" width="19.5546875" style="48" bestFit="1" customWidth="1"/>
    <col min="5384" max="5384" width="22.5546875" style="48" bestFit="1" customWidth="1"/>
    <col min="5385" max="5385" width="9.109375" style="48"/>
    <col min="5386" max="5386" width="12.33203125" style="48" bestFit="1" customWidth="1"/>
    <col min="5387" max="5633" width="9.109375" style="48"/>
    <col min="5634" max="5634" width="23.5546875" style="48" customWidth="1"/>
    <col min="5635" max="5635" width="97.44140625" style="48" bestFit="1" customWidth="1"/>
    <col min="5636" max="5636" width="18.109375" style="48" customWidth="1"/>
    <col min="5637" max="5637" width="20.33203125" style="48" customWidth="1"/>
    <col min="5638" max="5638" width="16.33203125" style="48" customWidth="1"/>
    <col min="5639" max="5639" width="19.5546875" style="48" bestFit="1" customWidth="1"/>
    <col min="5640" max="5640" width="22.5546875" style="48" bestFit="1" customWidth="1"/>
    <col min="5641" max="5641" width="9.109375" style="48"/>
    <col min="5642" max="5642" width="12.33203125" style="48" bestFit="1" customWidth="1"/>
    <col min="5643" max="5889" width="9.109375" style="48"/>
    <col min="5890" max="5890" width="23.5546875" style="48" customWidth="1"/>
    <col min="5891" max="5891" width="97.44140625" style="48" bestFit="1" customWidth="1"/>
    <col min="5892" max="5892" width="18.109375" style="48" customWidth="1"/>
    <col min="5893" max="5893" width="20.33203125" style="48" customWidth="1"/>
    <col min="5894" max="5894" width="16.33203125" style="48" customWidth="1"/>
    <col min="5895" max="5895" width="19.5546875" style="48" bestFit="1" customWidth="1"/>
    <col min="5896" max="5896" width="22.5546875" style="48" bestFit="1" customWidth="1"/>
    <col min="5897" max="5897" width="9.109375" style="48"/>
    <col min="5898" max="5898" width="12.33203125" style="48" bestFit="1" customWidth="1"/>
    <col min="5899" max="6145" width="9.109375" style="48"/>
    <col min="6146" max="6146" width="23.5546875" style="48" customWidth="1"/>
    <col min="6147" max="6147" width="97.44140625" style="48" bestFit="1" customWidth="1"/>
    <col min="6148" max="6148" width="18.109375" style="48" customWidth="1"/>
    <col min="6149" max="6149" width="20.33203125" style="48" customWidth="1"/>
    <col min="6150" max="6150" width="16.33203125" style="48" customWidth="1"/>
    <col min="6151" max="6151" width="19.5546875" style="48" bestFit="1" customWidth="1"/>
    <col min="6152" max="6152" width="22.5546875" style="48" bestFit="1" customWidth="1"/>
    <col min="6153" max="6153" width="9.109375" style="48"/>
    <col min="6154" max="6154" width="12.33203125" style="48" bestFit="1" customWidth="1"/>
    <col min="6155" max="6401" width="9.109375" style="48"/>
    <col min="6402" max="6402" width="23.5546875" style="48" customWidth="1"/>
    <col min="6403" max="6403" width="97.44140625" style="48" bestFit="1" customWidth="1"/>
    <col min="6404" max="6404" width="18.109375" style="48" customWidth="1"/>
    <col min="6405" max="6405" width="20.33203125" style="48" customWidth="1"/>
    <col min="6406" max="6406" width="16.33203125" style="48" customWidth="1"/>
    <col min="6407" max="6407" width="19.5546875" style="48" bestFit="1" customWidth="1"/>
    <col min="6408" max="6408" width="22.5546875" style="48" bestFit="1" customWidth="1"/>
    <col min="6409" max="6409" width="9.109375" style="48"/>
    <col min="6410" max="6410" width="12.33203125" style="48" bestFit="1" customWidth="1"/>
    <col min="6411" max="6657" width="9.109375" style="48"/>
    <col min="6658" max="6658" width="23.5546875" style="48" customWidth="1"/>
    <col min="6659" max="6659" width="97.44140625" style="48" bestFit="1" customWidth="1"/>
    <col min="6660" max="6660" width="18.109375" style="48" customWidth="1"/>
    <col min="6661" max="6661" width="20.33203125" style="48" customWidth="1"/>
    <col min="6662" max="6662" width="16.33203125" style="48" customWidth="1"/>
    <col min="6663" max="6663" width="19.5546875" style="48" bestFit="1" customWidth="1"/>
    <col min="6664" max="6664" width="22.5546875" style="48" bestFit="1" customWidth="1"/>
    <col min="6665" max="6665" width="9.109375" style="48"/>
    <col min="6666" max="6666" width="12.33203125" style="48" bestFit="1" customWidth="1"/>
    <col min="6667" max="6913" width="9.109375" style="48"/>
    <col min="6914" max="6914" width="23.5546875" style="48" customWidth="1"/>
    <col min="6915" max="6915" width="97.44140625" style="48" bestFit="1" customWidth="1"/>
    <col min="6916" max="6916" width="18.109375" style="48" customWidth="1"/>
    <col min="6917" max="6917" width="20.33203125" style="48" customWidth="1"/>
    <col min="6918" max="6918" width="16.33203125" style="48" customWidth="1"/>
    <col min="6919" max="6919" width="19.5546875" style="48" bestFit="1" customWidth="1"/>
    <col min="6920" max="6920" width="22.5546875" style="48" bestFit="1" customWidth="1"/>
    <col min="6921" max="6921" width="9.109375" style="48"/>
    <col min="6922" max="6922" width="12.33203125" style="48" bestFit="1" customWidth="1"/>
    <col min="6923" max="7169" width="9.109375" style="48"/>
    <col min="7170" max="7170" width="23.5546875" style="48" customWidth="1"/>
    <col min="7171" max="7171" width="97.44140625" style="48" bestFit="1" customWidth="1"/>
    <col min="7172" max="7172" width="18.109375" style="48" customWidth="1"/>
    <col min="7173" max="7173" width="20.33203125" style="48" customWidth="1"/>
    <col min="7174" max="7174" width="16.33203125" style="48" customWidth="1"/>
    <col min="7175" max="7175" width="19.5546875" style="48" bestFit="1" customWidth="1"/>
    <col min="7176" max="7176" width="22.5546875" style="48" bestFit="1" customWidth="1"/>
    <col min="7177" max="7177" width="9.109375" style="48"/>
    <col min="7178" max="7178" width="12.33203125" style="48" bestFit="1" customWidth="1"/>
    <col min="7179" max="7425" width="9.109375" style="48"/>
    <col min="7426" max="7426" width="23.5546875" style="48" customWidth="1"/>
    <col min="7427" max="7427" width="97.44140625" style="48" bestFit="1" customWidth="1"/>
    <col min="7428" max="7428" width="18.109375" style="48" customWidth="1"/>
    <col min="7429" max="7429" width="20.33203125" style="48" customWidth="1"/>
    <col min="7430" max="7430" width="16.33203125" style="48" customWidth="1"/>
    <col min="7431" max="7431" width="19.5546875" style="48" bestFit="1" customWidth="1"/>
    <col min="7432" max="7432" width="22.5546875" style="48" bestFit="1" customWidth="1"/>
    <col min="7433" max="7433" width="9.109375" style="48"/>
    <col min="7434" max="7434" width="12.33203125" style="48" bestFit="1" customWidth="1"/>
    <col min="7435" max="7681" width="9.109375" style="48"/>
    <col min="7682" max="7682" width="23.5546875" style="48" customWidth="1"/>
    <col min="7683" max="7683" width="97.44140625" style="48" bestFit="1" customWidth="1"/>
    <col min="7684" max="7684" width="18.109375" style="48" customWidth="1"/>
    <col min="7685" max="7685" width="20.33203125" style="48" customWidth="1"/>
    <col min="7686" max="7686" width="16.33203125" style="48" customWidth="1"/>
    <col min="7687" max="7687" width="19.5546875" style="48" bestFit="1" customWidth="1"/>
    <col min="7688" max="7688" width="22.5546875" style="48" bestFit="1" customWidth="1"/>
    <col min="7689" max="7689" width="9.109375" style="48"/>
    <col min="7690" max="7690" width="12.33203125" style="48" bestFit="1" customWidth="1"/>
    <col min="7691" max="7937" width="9.109375" style="48"/>
    <col min="7938" max="7938" width="23.5546875" style="48" customWidth="1"/>
    <col min="7939" max="7939" width="97.44140625" style="48" bestFit="1" customWidth="1"/>
    <col min="7940" max="7940" width="18.109375" style="48" customWidth="1"/>
    <col min="7941" max="7941" width="20.33203125" style="48" customWidth="1"/>
    <col min="7942" max="7942" width="16.33203125" style="48" customWidth="1"/>
    <col min="7943" max="7943" width="19.5546875" style="48" bestFit="1" customWidth="1"/>
    <col min="7944" max="7944" width="22.5546875" style="48" bestFit="1" customWidth="1"/>
    <col min="7945" max="7945" width="9.109375" style="48"/>
    <col min="7946" max="7946" width="12.33203125" style="48" bestFit="1" customWidth="1"/>
    <col min="7947" max="8193" width="9.109375" style="48"/>
    <col min="8194" max="8194" width="23.5546875" style="48" customWidth="1"/>
    <col min="8195" max="8195" width="97.44140625" style="48" bestFit="1" customWidth="1"/>
    <col min="8196" max="8196" width="18.109375" style="48" customWidth="1"/>
    <col min="8197" max="8197" width="20.33203125" style="48" customWidth="1"/>
    <col min="8198" max="8198" width="16.33203125" style="48" customWidth="1"/>
    <col min="8199" max="8199" width="19.5546875" style="48" bestFit="1" customWidth="1"/>
    <col min="8200" max="8200" width="22.5546875" style="48" bestFit="1" customWidth="1"/>
    <col min="8201" max="8201" width="9.109375" style="48"/>
    <col min="8202" max="8202" width="12.33203125" style="48" bestFit="1" customWidth="1"/>
    <col min="8203" max="8449" width="9.109375" style="48"/>
    <col min="8450" max="8450" width="23.5546875" style="48" customWidth="1"/>
    <col min="8451" max="8451" width="97.44140625" style="48" bestFit="1" customWidth="1"/>
    <col min="8452" max="8452" width="18.109375" style="48" customWidth="1"/>
    <col min="8453" max="8453" width="20.33203125" style="48" customWidth="1"/>
    <col min="8454" max="8454" width="16.33203125" style="48" customWidth="1"/>
    <col min="8455" max="8455" width="19.5546875" style="48" bestFit="1" customWidth="1"/>
    <col min="8456" max="8456" width="22.5546875" style="48" bestFit="1" customWidth="1"/>
    <col min="8457" max="8457" width="9.109375" style="48"/>
    <col min="8458" max="8458" width="12.33203125" style="48" bestFit="1" customWidth="1"/>
    <col min="8459" max="8705" width="9.109375" style="48"/>
    <col min="8706" max="8706" width="23.5546875" style="48" customWidth="1"/>
    <col min="8707" max="8707" width="97.44140625" style="48" bestFit="1" customWidth="1"/>
    <col min="8708" max="8708" width="18.109375" style="48" customWidth="1"/>
    <col min="8709" max="8709" width="20.33203125" style="48" customWidth="1"/>
    <col min="8710" max="8710" width="16.33203125" style="48" customWidth="1"/>
    <col min="8711" max="8711" width="19.5546875" style="48" bestFit="1" customWidth="1"/>
    <col min="8712" max="8712" width="22.5546875" style="48" bestFit="1" customWidth="1"/>
    <col min="8713" max="8713" width="9.109375" style="48"/>
    <col min="8714" max="8714" width="12.33203125" style="48" bestFit="1" customWidth="1"/>
    <col min="8715" max="8961" width="9.109375" style="48"/>
    <col min="8962" max="8962" width="23.5546875" style="48" customWidth="1"/>
    <col min="8963" max="8963" width="97.44140625" style="48" bestFit="1" customWidth="1"/>
    <col min="8964" max="8964" width="18.109375" style="48" customWidth="1"/>
    <col min="8965" max="8965" width="20.33203125" style="48" customWidth="1"/>
    <col min="8966" max="8966" width="16.33203125" style="48" customWidth="1"/>
    <col min="8967" max="8967" width="19.5546875" style="48" bestFit="1" customWidth="1"/>
    <col min="8968" max="8968" width="22.5546875" style="48" bestFit="1" customWidth="1"/>
    <col min="8969" max="8969" width="9.109375" style="48"/>
    <col min="8970" max="8970" width="12.33203125" style="48" bestFit="1" customWidth="1"/>
    <col min="8971" max="9217" width="9.109375" style="48"/>
    <col min="9218" max="9218" width="23.5546875" style="48" customWidth="1"/>
    <col min="9219" max="9219" width="97.44140625" style="48" bestFit="1" customWidth="1"/>
    <col min="9220" max="9220" width="18.109375" style="48" customWidth="1"/>
    <col min="9221" max="9221" width="20.33203125" style="48" customWidth="1"/>
    <col min="9222" max="9222" width="16.33203125" style="48" customWidth="1"/>
    <col min="9223" max="9223" width="19.5546875" style="48" bestFit="1" customWidth="1"/>
    <col min="9224" max="9224" width="22.5546875" style="48" bestFit="1" customWidth="1"/>
    <col min="9225" max="9225" width="9.109375" style="48"/>
    <col min="9226" max="9226" width="12.33203125" style="48" bestFit="1" customWidth="1"/>
    <col min="9227" max="9473" width="9.109375" style="48"/>
    <col min="9474" max="9474" width="23.5546875" style="48" customWidth="1"/>
    <col min="9475" max="9475" width="97.44140625" style="48" bestFit="1" customWidth="1"/>
    <col min="9476" max="9476" width="18.109375" style="48" customWidth="1"/>
    <col min="9477" max="9477" width="20.33203125" style="48" customWidth="1"/>
    <col min="9478" max="9478" width="16.33203125" style="48" customWidth="1"/>
    <col min="9479" max="9479" width="19.5546875" style="48" bestFit="1" customWidth="1"/>
    <col min="9480" max="9480" width="22.5546875" style="48" bestFit="1" customWidth="1"/>
    <col min="9481" max="9481" width="9.109375" style="48"/>
    <col min="9482" max="9482" width="12.33203125" style="48" bestFit="1" customWidth="1"/>
    <col min="9483" max="9729" width="9.109375" style="48"/>
    <col min="9730" max="9730" width="23.5546875" style="48" customWidth="1"/>
    <col min="9731" max="9731" width="97.44140625" style="48" bestFit="1" customWidth="1"/>
    <col min="9732" max="9732" width="18.109375" style="48" customWidth="1"/>
    <col min="9733" max="9733" width="20.33203125" style="48" customWidth="1"/>
    <col min="9734" max="9734" width="16.33203125" style="48" customWidth="1"/>
    <col min="9735" max="9735" width="19.5546875" style="48" bestFit="1" customWidth="1"/>
    <col min="9736" max="9736" width="22.5546875" style="48" bestFit="1" customWidth="1"/>
    <col min="9737" max="9737" width="9.109375" style="48"/>
    <col min="9738" max="9738" width="12.33203125" style="48" bestFit="1" customWidth="1"/>
    <col min="9739" max="9985" width="9.109375" style="48"/>
    <col min="9986" max="9986" width="23.5546875" style="48" customWidth="1"/>
    <col min="9987" max="9987" width="97.44140625" style="48" bestFit="1" customWidth="1"/>
    <col min="9988" max="9988" width="18.109375" style="48" customWidth="1"/>
    <col min="9989" max="9989" width="20.33203125" style="48" customWidth="1"/>
    <col min="9990" max="9990" width="16.33203125" style="48" customWidth="1"/>
    <col min="9991" max="9991" width="19.5546875" style="48" bestFit="1" customWidth="1"/>
    <col min="9992" max="9992" width="22.5546875" style="48" bestFit="1" customWidth="1"/>
    <col min="9993" max="9993" width="9.109375" style="48"/>
    <col min="9994" max="9994" width="12.33203125" style="48" bestFit="1" customWidth="1"/>
    <col min="9995" max="10241" width="9.109375" style="48"/>
    <col min="10242" max="10242" width="23.5546875" style="48" customWidth="1"/>
    <col min="10243" max="10243" width="97.44140625" style="48" bestFit="1" customWidth="1"/>
    <col min="10244" max="10244" width="18.109375" style="48" customWidth="1"/>
    <col min="10245" max="10245" width="20.33203125" style="48" customWidth="1"/>
    <col min="10246" max="10246" width="16.33203125" style="48" customWidth="1"/>
    <col min="10247" max="10247" width="19.5546875" style="48" bestFit="1" customWidth="1"/>
    <col min="10248" max="10248" width="22.5546875" style="48" bestFit="1" customWidth="1"/>
    <col min="10249" max="10249" width="9.109375" style="48"/>
    <col min="10250" max="10250" width="12.33203125" style="48" bestFit="1" customWidth="1"/>
    <col min="10251" max="10497" width="9.109375" style="48"/>
    <col min="10498" max="10498" width="23.5546875" style="48" customWidth="1"/>
    <col min="10499" max="10499" width="97.44140625" style="48" bestFit="1" customWidth="1"/>
    <col min="10500" max="10500" width="18.109375" style="48" customWidth="1"/>
    <col min="10501" max="10501" width="20.33203125" style="48" customWidth="1"/>
    <col min="10502" max="10502" width="16.33203125" style="48" customWidth="1"/>
    <col min="10503" max="10503" width="19.5546875" style="48" bestFit="1" customWidth="1"/>
    <col min="10504" max="10504" width="22.5546875" style="48" bestFit="1" customWidth="1"/>
    <col min="10505" max="10505" width="9.109375" style="48"/>
    <col min="10506" max="10506" width="12.33203125" style="48" bestFit="1" customWidth="1"/>
    <col min="10507" max="10753" width="9.109375" style="48"/>
    <col min="10754" max="10754" width="23.5546875" style="48" customWidth="1"/>
    <col min="10755" max="10755" width="97.44140625" style="48" bestFit="1" customWidth="1"/>
    <col min="10756" max="10756" width="18.109375" style="48" customWidth="1"/>
    <col min="10757" max="10757" width="20.33203125" style="48" customWidth="1"/>
    <col min="10758" max="10758" width="16.33203125" style="48" customWidth="1"/>
    <col min="10759" max="10759" width="19.5546875" style="48" bestFit="1" customWidth="1"/>
    <col min="10760" max="10760" width="22.5546875" style="48" bestFit="1" customWidth="1"/>
    <col min="10761" max="10761" width="9.109375" style="48"/>
    <col min="10762" max="10762" width="12.33203125" style="48" bestFit="1" customWidth="1"/>
    <col min="10763" max="11009" width="9.109375" style="48"/>
    <col min="11010" max="11010" width="23.5546875" style="48" customWidth="1"/>
    <col min="11011" max="11011" width="97.44140625" style="48" bestFit="1" customWidth="1"/>
    <col min="11012" max="11012" width="18.109375" style="48" customWidth="1"/>
    <col min="11013" max="11013" width="20.33203125" style="48" customWidth="1"/>
    <col min="11014" max="11014" width="16.33203125" style="48" customWidth="1"/>
    <col min="11015" max="11015" width="19.5546875" style="48" bestFit="1" customWidth="1"/>
    <col min="11016" max="11016" width="22.5546875" style="48" bestFit="1" customWidth="1"/>
    <col min="11017" max="11017" width="9.109375" style="48"/>
    <col min="11018" max="11018" width="12.33203125" style="48" bestFit="1" customWidth="1"/>
    <col min="11019" max="11265" width="9.109375" style="48"/>
    <col min="11266" max="11266" width="23.5546875" style="48" customWidth="1"/>
    <col min="11267" max="11267" width="97.44140625" style="48" bestFit="1" customWidth="1"/>
    <col min="11268" max="11268" width="18.109375" style="48" customWidth="1"/>
    <col min="11269" max="11269" width="20.33203125" style="48" customWidth="1"/>
    <col min="11270" max="11270" width="16.33203125" style="48" customWidth="1"/>
    <col min="11271" max="11271" width="19.5546875" style="48" bestFit="1" customWidth="1"/>
    <col min="11272" max="11272" width="22.5546875" style="48" bestFit="1" customWidth="1"/>
    <col min="11273" max="11273" width="9.109375" style="48"/>
    <col min="11274" max="11274" width="12.33203125" style="48" bestFit="1" customWidth="1"/>
    <col min="11275" max="11521" width="9.109375" style="48"/>
    <col min="11522" max="11522" width="23.5546875" style="48" customWidth="1"/>
    <col min="11523" max="11523" width="97.44140625" style="48" bestFit="1" customWidth="1"/>
    <col min="11524" max="11524" width="18.109375" style="48" customWidth="1"/>
    <col min="11525" max="11525" width="20.33203125" style="48" customWidth="1"/>
    <col min="11526" max="11526" width="16.33203125" style="48" customWidth="1"/>
    <col min="11527" max="11527" width="19.5546875" style="48" bestFit="1" customWidth="1"/>
    <col min="11528" max="11528" width="22.5546875" style="48" bestFit="1" customWidth="1"/>
    <col min="11529" max="11529" width="9.109375" style="48"/>
    <col min="11530" max="11530" width="12.33203125" style="48" bestFit="1" customWidth="1"/>
    <col min="11531" max="11777" width="9.109375" style="48"/>
    <col min="11778" max="11778" width="23.5546875" style="48" customWidth="1"/>
    <col min="11779" max="11779" width="97.44140625" style="48" bestFit="1" customWidth="1"/>
    <col min="11780" max="11780" width="18.109375" style="48" customWidth="1"/>
    <col min="11781" max="11781" width="20.33203125" style="48" customWidth="1"/>
    <col min="11782" max="11782" width="16.33203125" style="48" customWidth="1"/>
    <col min="11783" max="11783" width="19.5546875" style="48" bestFit="1" customWidth="1"/>
    <col min="11784" max="11784" width="22.5546875" style="48" bestFit="1" customWidth="1"/>
    <col min="11785" max="11785" width="9.109375" style="48"/>
    <col min="11786" max="11786" width="12.33203125" style="48" bestFit="1" customWidth="1"/>
    <col min="11787" max="12033" width="9.109375" style="48"/>
    <col min="12034" max="12034" width="23.5546875" style="48" customWidth="1"/>
    <col min="12035" max="12035" width="97.44140625" style="48" bestFit="1" customWidth="1"/>
    <col min="12036" max="12036" width="18.109375" style="48" customWidth="1"/>
    <col min="12037" max="12037" width="20.33203125" style="48" customWidth="1"/>
    <col min="12038" max="12038" width="16.33203125" style="48" customWidth="1"/>
    <col min="12039" max="12039" width="19.5546875" style="48" bestFit="1" customWidth="1"/>
    <col min="12040" max="12040" width="22.5546875" style="48" bestFit="1" customWidth="1"/>
    <col min="12041" max="12041" width="9.109375" style="48"/>
    <col min="12042" max="12042" width="12.33203125" style="48" bestFit="1" customWidth="1"/>
    <col min="12043" max="12289" width="9.109375" style="48"/>
    <col min="12290" max="12290" width="23.5546875" style="48" customWidth="1"/>
    <col min="12291" max="12291" width="97.44140625" style="48" bestFit="1" customWidth="1"/>
    <col min="12292" max="12292" width="18.109375" style="48" customWidth="1"/>
    <col min="12293" max="12293" width="20.33203125" style="48" customWidth="1"/>
    <col min="12294" max="12294" width="16.33203125" style="48" customWidth="1"/>
    <col min="12295" max="12295" width="19.5546875" style="48" bestFit="1" customWidth="1"/>
    <col min="12296" max="12296" width="22.5546875" style="48" bestFit="1" customWidth="1"/>
    <col min="12297" max="12297" width="9.109375" style="48"/>
    <col min="12298" max="12298" width="12.33203125" style="48" bestFit="1" customWidth="1"/>
    <col min="12299" max="12545" width="9.109375" style="48"/>
    <col min="12546" max="12546" width="23.5546875" style="48" customWidth="1"/>
    <col min="12547" max="12547" width="97.44140625" style="48" bestFit="1" customWidth="1"/>
    <col min="12548" max="12548" width="18.109375" style="48" customWidth="1"/>
    <col min="12549" max="12549" width="20.33203125" style="48" customWidth="1"/>
    <col min="12550" max="12550" width="16.33203125" style="48" customWidth="1"/>
    <col min="12551" max="12551" width="19.5546875" style="48" bestFit="1" customWidth="1"/>
    <col min="12552" max="12552" width="22.5546875" style="48" bestFit="1" customWidth="1"/>
    <col min="12553" max="12553" width="9.109375" style="48"/>
    <col min="12554" max="12554" width="12.33203125" style="48" bestFit="1" customWidth="1"/>
    <col min="12555" max="12801" width="9.109375" style="48"/>
    <col min="12802" max="12802" width="23.5546875" style="48" customWidth="1"/>
    <col min="12803" max="12803" width="97.44140625" style="48" bestFit="1" customWidth="1"/>
    <col min="12804" max="12804" width="18.109375" style="48" customWidth="1"/>
    <col min="12805" max="12805" width="20.33203125" style="48" customWidth="1"/>
    <col min="12806" max="12806" width="16.33203125" style="48" customWidth="1"/>
    <col min="12807" max="12807" width="19.5546875" style="48" bestFit="1" customWidth="1"/>
    <col min="12808" max="12808" width="22.5546875" style="48" bestFit="1" customWidth="1"/>
    <col min="12809" max="12809" width="9.109375" style="48"/>
    <col min="12810" max="12810" width="12.33203125" style="48" bestFit="1" customWidth="1"/>
    <col min="12811" max="13057" width="9.109375" style="48"/>
    <col min="13058" max="13058" width="23.5546875" style="48" customWidth="1"/>
    <col min="13059" max="13059" width="97.44140625" style="48" bestFit="1" customWidth="1"/>
    <col min="13060" max="13060" width="18.109375" style="48" customWidth="1"/>
    <col min="13061" max="13061" width="20.33203125" style="48" customWidth="1"/>
    <col min="13062" max="13062" width="16.33203125" style="48" customWidth="1"/>
    <col min="13063" max="13063" width="19.5546875" style="48" bestFit="1" customWidth="1"/>
    <col min="13064" max="13064" width="22.5546875" style="48" bestFit="1" customWidth="1"/>
    <col min="13065" max="13065" width="9.109375" style="48"/>
    <col min="13066" max="13066" width="12.33203125" style="48" bestFit="1" customWidth="1"/>
    <col min="13067" max="13313" width="9.109375" style="48"/>
    <col min="13314" max="13314" width="23.5546875" style="48" customWidth="1"/>
    <col min="13315" max="13315" width="97.44140625" style="48" bestFit="1" customWidth="1"/>
    <col min="13316" max="13316" width="18.109375" style="48" customWidth="1"/>
    <col min="13317" max="13317" width="20.33203125" style="48" customWidth="1"/>
    <col min="13318" max="13318" width="16.33203125" style="48" customWidth="1"/>
    <col min="13319" max="13319" width="19.5546875" style="48" bestFit="1" customWidth="1"/>
    <col min="13320" max="13320" width="22.5546875" style="48" bestFit="1" customWidth="1"/>
    <col min="13321" max="13321" width="9.109375" style="48"/>
    <col min="13322" max="13322" width="12.33203125" style="48" bestFit="1" customWidth="1"/>
    <col min="13323" max="13569" width="9.109375" style="48"/>
    <col min="13570" max="13570" width="23.5546875" style="48" customWidth="1"/>
    <col min="13571" max="13571" width="97.44140625" style="48" bestFit="1" customWidth="1"/>
    <col min="13572" max="13572" width="18.109375" style="48" customWidth="1"/>
    <col min="13573" max="13573" width="20.33203125" style="48" customWidth="1"/>
    <col min="13574" max="13574" width="16.33203125" style="48" customWidth="1"/>
    <col min="13575" max="13575" width="19.5546875" style="48" bestFit="1" customWidth="1"/>
    <col min="13576" max="13576" width="22.5546875" style="48" bestFit="1" customWidth="1"/>
    <col min="13577" max="13577" width="9.109375" style="48"/>
    <col min="13578" max="13578" width="12.33203125" style="48" bestFit="1" customWidth="1"/>
    <col min="13579" max="13825" width="9.109375" style="48"/>
    <col min="13826" max="13826" width="23.5546875" style="48" customWidth="1"/>
    <col min="13827" max="13827" width="97.44140625" style="48" bestFit="1" customWidth="1"/>
    <col min="13828" max="13828" width="18.109375" style="48" customWidth="1"/>
    <col min="13829" max="13829" width="20.33203125" style="48" customWidth="1"/>
    <col min="13830" max="13830" width="16.33203125" style="48" customWidth="1"/>
    <col min="13831" max="13831" width="19.5546875" style="48" bestFit="1" customWidth="1"/>
    <col min="13832" max="13832" width="22.5546875" style="48" bestFit="1" customWidth="1"/>
    <col min="13833" max="13833" width="9.109375" style="48"/>
    <col min="13834" max="13834" width="12.33203125" style="48" bestFit="1" customWidth="1"/>
    <col min="13835" max="14081" width="9.109375" style="48"/>
    <col min="14082" max="14082" width="23.5546875" style="48" customWidth="1"/>
    <col min="14083" max="14083" width="97.44140625" style="48" bestFit="1" customWidth="1"/>
    <col min="14084" max="14084" width="18.109375" style="48" customWidth="1"/>
    <col min="14085" max="14085" width="20.33203125" style="48" customWidth="1"/>
    <col min="14086" max="14086" width="16.33203125" style="48" customWidth="1"/>
    <col min="14087" max="14087" width="19.5546875" style="48" bestFit="1" customWidth="1"/>
    <col min="14088" max="14088" width="22.5546875" style="48" bestFit="1" customWidth="1"/>
    <col min="14089" max="14089" width="9.109375" style="48"/>
    <col min="14090" max="14090" width="12.33203125" style="48" bestFit="1" customWidth="1"/>
    <col min="14091" max="14337" width="9.109375" style="48"/>
    <col min="14338" max="14338" width="23.5546875" style="48" customWidth="1"/>
    <col min="14339" max="14339" width="97.44140625" style="48" bestFit="1" customWidth="1"/>
    <col min="14340" max="14340" width="18.109375" style="48" customWidth="1"/>
    <col min="14341" max="14341" width="20.33203125" style="48" customWidth="1"/>
    <col min="14342" max="14342" width="16.33203125" style="48" customWidth="1"/>
    <col min="14343" max="14343" width="19.5546875" style="48" bestFit="1" customWidth="1"/>
    <col min="14344" max="14344" width="22.5546875" style="48" bestFit="1" customWidth="1"/>
    <col min="14345" max="14345" width="9.109375" style="48"/>
    <col min="14346" max="14346" width="12.33203125" style="48" bestFit="1" customWidth="1"/>
    <col min="14347" max="14593" width="9.109375" style="48"/>
    <col min="14594" max="14594" width="23.5546875" style="48" customWidth="1"/>
    <col min="14595" max="14595" width="97.44140625" style="48" bestFit="1" customWidth="1"/>
    <col min="14596" max="14596" width="18.109375" style="48" customWidth="1"/>
    <col min="14597" max="14597" width="20.33203125" style="48" customWidth="1"/>
    <col min="14598" max="14598" width="16.33203125" style="48" customWidth="1"/>
    <col min="14599" max="14599" width="19.5546875" style="48" bestFit="1" customWidth="1"/>
    <col min="14600" max="14600" width="22.5546875" style="48" bestFit="1" customWidth="1"/>
    <col min="14601" max="14601" width="9.109375" style="48"/>
    <col min="14602" max="14602" width="12.33203125" style="48" bestFit="1" customWidth="1"/>
    <col min="14603" max="14849" width="9.109375" style="48"/>
    <col min="14850" max="14850" width="23.5546875" style="48" customWidth="1"/>
    <col min="14851" max="14851" width="97.44140625" style="48" bestFit="1" customWidth="1"/>
    <col min="14852" max="14852" width="18.109375" style="48" customWidth="1"/>
    <col min="14853" max="14853" width="20.33203125" style="48" customWidth="1"/>
    <col min="14854" max="14854" width="16.33203125" style="48" customWidth="1"/>
    <col min="14855" max="14855" width="19.5546875" style="48" bestFit="1" customWidth="1"/>
    <col min="14856" max="14856" width="22.5546875" style="48" bestFit="1" customWidth="1"/>
    <col min="14857" max="14857" width="9.109375" style="48"/>
    <col min="14858" max="14858" width="12.33203125" style="48" bestFit="1" customWidth="1"/>
    <col min="14859" max="15105" width="9.109375" style="48"/>
    <col min="15106" max="15106" width="23.5546875" style="48" customWidth="1"/>
    <col min="15107" max="15107" width="97.44140625" style="48" bestFit="1" customWidth="1"/>
    <col min="15108" max="15108" width="18.109375" style="48" customWidth="1"/>
    <col min="15109" max="15109" width="20.33203125" style="48" customWidth="1"/>
    <col min="15110" max="15110" width="16.33203125" style="48" customWidth="1"/>
    <col min="15111" max="15111" width="19.5546875" style="48" bestFit="1" customWidth="1"/>
    <col min="15112" max="15112" width="22.5546875" style="48" bestFit="1" customWidth="1"/>
    <col min="15113" max="15113" width="9.109375" style="48"/>
    <col min="15114" max="15114" width="12.33203125" style="48" bestFit="1" customWidth="1"/>
    <col min="15115" max="15361" width="9.109375" style="48"/>
    <col min="15362" max="15362" width="23.5546875" style="48" customWidth="1"/>
    <col min="15363" max="15363" width="97.44140625" style="48" bestFit="1" customWidth="1"/>
    <col min="15364" max="15364" width="18.109375" style="48" customWidth="1"/>
    <col min="15365" max="15365" width="20.33203125" style="48" customWidth="1"/>
    <col min="15366" max="15366" width="16.33203125" style="48" customWidth="1"/>
    <col min="15367" max="15367" width="19.5546875" style="48" bestFit="1" customWidth="1"/>
    <col min="15368" max="15368" width="22.5546875" style="48" bestFit="1" customWidth="1"/>
    <col min="15369" max="15369" width="9.109375" style="48"/>
    <col min="15370" max="15370" width="12.33203125" style="48" bestFit="1" customWidth="1"/>
    <col min="15371" max="15617" width="9.109375" style="48"/>
    <col min="15618" max="15618" width="23.5546875" style="48" customWidth="1"/>
    <col min="15619" max="15619" width="97.44140625" style="48" bestFit="1" customWidth="1"/>
    <col min="15620" max="15620" width="18.109375" style="48" customWidth="1"/>
    <col min="15621" max="15621" width="20.33203125" style="48" customWidth="1"/>
    <col min="15622" max="15622" width="16.33203125" style="48" customWidth="1"/>
    <col min="15623" max="15623" width="19.5546875" style="48" bestFit="1" customWidth="1"/>
    <col min="15624" max="15624" width="22.5546875" style="48" bestFit="1" customWidth="1"/>
    <col min="15625" max="15625" width="9.109375" style="48"/>
    <col min="15626" max="15626" width="12.33203125" style="48" bestFit="1" customWidth="1"/>
    <col min="15627" max="15873" width="9.109375" style="48"/>
    <col min="15874" max="15874" width="23.5546875" style="48" customWidth="1"/>
    <col min="15875" max="15875" width="97.44140625" style="48" bestFit="1" customWidth="1"/>
    <col min="15876" max="15876" width="18.109375" style="48" customWidth="1"/>
    <col min="15877" max="15877" width="20.33203125" style="48" customWidth="1"/>
    <col min="15878" max="15878" width="16.33203125" style="48" customWidth="1"/>
    <col min="15879" max="15879" width="19.5546875" style="48" bestFit="1" customWidth="1"/>
    <col min="15880" max="15880" width="22.5546875" style="48" bestFit="1" customWidth="1"/>
    <col min="15881" max="15881" width="9.109375" style="48"/>
    <col min="15882" max="15882" width="12.33203125" style="48" bestFit="1" customWidth="1"/>
    <col min="15883" max="16129" width="9.109375" style="48"/>
    <col min="16130" max="16130" width="23.5546875" style="48" customWidth="1"/>
    <col min="16131" max="16131" width="97.44140625" style="48" bestFit="1" customWidth="1"/>
    <col min="16132" max="16132" width="18.109375" style="48" customWidth="1"/>
    <col min="16133" max="16133" width="20.33203125" style="48" customWidth="1"/>
    <col min="16134" max="16134" width="16.33203125" style="48" customWidth="1"/>
    <col min="16135" max="16135" width="19.5546875" style="48" bestFit="1" customWidth="1"/>
    <col min="16136" max="16136" width="22.5546875" style="48" bestFit="1" customWidth="1"/>
    <col min="16137" max="16137" width="9.109375" style="48"/>
    <col min="16138" max="16138" width="12.33203125" style="48" bestFit="1" customWidth="1"/>
    <col min="16139" max="16384" width="9.109375" style="48"/>
  </cols>
  <sheetData>
    <row r="1" spans="1:8" s="16" customFormat="1" ht="39.9" customHeight="1">
      <c r="A1" s="207" t="s">
        <v>90</v>
      </c>
      <c r="B1" s="207"/>
      <c r="C1" s="207"/>
      <c r="D1" s="15" t="s">
        <v>290</v>
      </c>
      <c r="E1" s="208"/>
      <c r="F1" s="208"/>
      <c r="G1" s="208"/>
      <c r="H1" s="208"/>
    </row>
    <row r="2" spans="1:8" s="16" customFormat="1" ht="39.9" customHeight="1">
      <c r="A2" s="17" t="s">
        <v>9</v>
      </c>
      <c r="B2" s="209" t="s">
        <v>113</v>
      </c>
      <c r="C2" s="209"/>
      <c r="D2" s="209"/>
      <c r="E2" s="208"/>
      <c r="F2" s="208"/>
      <c r="G2" s="208"/>
      <c r="H2" s="208"/>
    </row>
    <row r="3" spans="1:8" s="16" customFormat="1" ht="39.9" customHeight="1">
      <c r="A3" s="17" t="s">
        <v>91</v>
      </c>
      <c r="B3" s="209" t="s">
        <v>114</v>
      </c>
      <c r="C3" s="210"/>
      <c r="D3" s="210"/>
      <c r="E3" s="208"/>
      <c r="F3" s="208"/>
      <c r="G3" s="208"/>
      <c r="H3" s="208"/>
    </row>
    <row r="4" spans="1:8" s="16" customFormat="1" ht="39.9" customHeight="1">
      <c r="A4" s="17" t="s">
        <v>4</v>
      </c>
      <c r="B4" s="209" t="s">
        <v>118</v>
      </c>
      <c r="C4" s="209"/>
      <c r="D4" s="209"/>
      <c r="E4" s="208"/>
      <c r="F4" s="208"/>
      <c r="G4" s="208"/>
      <c r="H4" s="208"/>
    </row>
    <row r="5" spans="1:8" s="20" customFormat="1" ht="38.25" customHeight="1">
      <c r="A5" s="18" t="s">
        <v>92</v>
      </c>
      <c r="B5" s="211" t="s">
        <v>93</v>
      </c>
      <c r="C5" s="211"/>
      <c r="D5" s="211"/>
      <c r="E5" s="211"/>
      <c r="F5" s="211"/>
      <c r="G5" s="19" t="s">
        <v>94</v>
      </c>
      <c r="H5" s="75">
        <v>0.24640000000000001</v>
      </c>
    </row>
    <row r="6" spans="1:8" s="21" customFormat="1" ht="15.6">
      <c r="A6" s="205"/>
      <c r="B6" s="205"/>
      <c r="C6" s="205"/>
      <c r="D6" s="205"/>
      <c r="E6" s="205"/>
      <c r="F6" s="205"/>
      <c r="G6" s="19"/>
      <c r="H6" s="76"/>
    </row>
    <row r="7" spans="1:8" s="21" customFormat="1" ht="52.2">
      <c r="A7" s="22" t="s">
        <v>0</v>
      </c>
      <c r="B7" s="23" t="s">
        <v>3</v>
      </c>
      <c r="C7" s="22" t="s">
        <v>1</v>
      </c>
      <c r="D7" s="22" t="s">
        <v>2</v>
      </c>
      <c r="E7" s="24" t="s">
        <v>95</v>
      </c>
      <c r="F7" s="25" t="s">
        <v>96</v>
      </c>
      <c r="G7" s="25" t="s">
        <v>97</v>
      </c>
      <c r="H7" s="77"/>
    </row>
    <row r="8" spans="1:8" s="21" customFormat="1" ht="17.399999999999999">
      <c r="A8" s="119">
        <v>1</v>
      </c>
      <c r="B8" s="120"/>
      <c r="C8" s="121" t="s">
        <v>22</v>
      </c>
      <c r="D8" s="119"/>
      <c r="E8" s="122"/>
      <c r="F8" s="120"/>
      <c r="G8" s="120"/>
      <c r="H8" s="123">
        <f>ROUND(SUM(H9),2)</f>
        <v>3915.17</v>
      </c>
    </row>
    <row r="9" spans="1:8" s="21" customFormat="1" ht="52.2">
      <c r="A9" s="26" t="s">
        <v>23</v>
      </c>
      <c r="B9" s="27" t="s">
        <v>98</v>
      </c>
      <c r="C9" s="28" t="s">
        <v>99</v>
      </c>
      <c r="D9" s="26" t="s">
        <v>24</v>
      </c>
      <c r="E9" s="29">
        <v>1</v>
      </c>
      <c r="F9" s="30">
        <f>(F11*E11+F12*E12+F14*E14+F15*E15+F16*E16+F17*E17+F18*E18+F20*E20+F21*E21+F23*E23+F26*E26+F28*E28+F29*E29+F30*E30+F32*E32+F33*E33+F34*E34+F36*E36+F37*E37+F38*E38+F39*E39+F40*E40+F41*E41+F42*E42+F45*E45+F46*E46+F47*E47+F48*E48+F49*E49+F51*E51+F52*E52+F54*E54+F55*E55+F56*E56+F57*E57+F67*E67+F70*E70+F71*E71+F78*E78+E59*F59+E60*F60+E61*F61+E62*F62+E63*F63+E64*F64+E65*F65+E44*F44+E50*F50+E73*F73+E68*F68+E24*F24+E76*F76+E72*F72+E74*F74)*6.99%</f>
        <v>3141.1828155185967</v>
      </c>
      <c r="G9" s="31">
        <f>F9*(1+H5)</f>
        <v>3915.170261262379</v>
      </c>
      <c r="H9" s="78">
        <f>ROUND(E9*G9,2)</f>
        <v>3915.17</v>
      </c>
    </row>
    <row r="10" spans="1:8" s="35" customFormat="1" ht="17.399999999999999">
      <c r="A10" s="124">
        <v>2</v>
      </c>
      <c r="B10" s="124"/>
      <c r="C10" s="125" t="s">
        <v>100</v>
      </c>
      <c r="D10" s="126"/>
      <c r="E10" s="127"/>
      <c r="F10" s="128"/>
      <c r="G10" s="129"/>
      <c r="H10" s="123">
        <f>ROUND(SUM(H11:H12),2)</f>
        <v>3733.92</v>
      </c>
    </row>
    <row r="11" spans="1:8" s="35" customFormat="1" ht="104.4">
      <c r="A11" s="26" t="s">
        <v>33</v>
      </c>
      <c r="B11" s="27" t="s">
        <v>101</v>
      </c>
      <c r="C11" s="36" t="s">
        <v>102</v>
      </c>
      <c r="D11" s="26" t="s">
        <v>27</v>
      </c>
      <c r="E11" s="29">
        <f>'MEMORIA DE CALCULO'!H9</f>
        <v>2</v>
      </c>
      <c r="F11" s="34">
        <v>297.88</v>
      </c>
      <c r="G11" s="31">
        <f>ROUND(F11*(1+$H$5),2)</f>
        <v>371.28</v>
      </c>
      <c r="H11" s="78">
        <f>ROUND(E11*G11,2)</f>
        <v>742.56</v>
      </c>
    </row>
    <row r="12" spans="1:8" s="35" customFormat="1" ht="52.2">
      <c r="A12" s="26" t="s">
        <v>34</v>
      </c>
      <c r="B12" s="27" t="s">
        <v>104</v>
      </c>
      <c r="C12" s="36" t="s">
        <v>148</v>
      </c>
      <c r="D12" s="26" t="s">
        <v>103</v>
      </c>
      <c r="E12" s="29">
        <f>'MEMORIA DE CALCULO'!E12:H12</f>
        <v>3</v>
      </c>
      <c r="F12" s="34">
        <v>800</v>
      </c>
      <c r="G12" s="31">
        <f>ROUND(F12*(1+$H$5),2)</f>
        <v>997.12</v>
      </c>
      <c r="H12" s="78">
        <f>ROUND(E12*G12,2)</f>
        <v>2991.36</v>
      </c>
    </row>
    <row r="13" spans="1:8" s="38" customFormat="1" ht="17.399999999999999">
      <c r="A13" s="124">
        <v>3</v>
      </c>
      <c r="B13" s="124"/>
      <c r="C13" s="130" t="s">
        <v>57</v>
      </c>
      <c r="D13" s="126"/>
      <c r="E13" s="127"/>
      <c r="F13" s="128"/>
      <c r="G13" s="128"/>
      <c r="H13" s="123">
        <f>ROUND(SUM(H14:H18),2)</f>
        <v>743.89</v>
      </c>
    </row>
    <row r="14" spans="1:8" s="38" customFormat="1" ht="87">
      <c r="A14" s="26" t="s">
        <v>26</v>
      </c>
      <c r="B14" s="39" t="s">
        <v>122</v>
      </c>
      <c r="C14" s="40" t="s">
        <v>121</v>
      </c>
      <c r="D14" s="26" t="s">
        <v>27</v>
      </c>
      <c r="E14" s="33">
        <f>'MEMORIA DE CALCULO'!H16</f>
        <v>10.080000000000002</v>
      </c>
      <c r="F14" s="31">
        <v>13.2</v>
      </c>
      <c r="G14" s="31">
        <f>ROUND(F14*(1+$H$5),2)</f>
        <v>16.45</v>
      </c>
      <c r="H14" s="78">
        <f>ROUND(E14*G14,2)</f>
        <v>165.82</v>
      </c>
    </row>
    <row r="15" spans="1:8" s="38" customFormat="1" ht="87">
      <c r="A15" s="26" t="s">
        <v>54</v>
      </c>
      <c r="B15" s="41" t="s">
        <v>120</v>
      </c>
      <c r="C15" s="42" t="s">
        <v>119</v>
      </c>
      <c r="D15" s="26" t="s">
        <v>24</v>
      </c>
      <c r="E15" s="43">
        <f>'MEMORIA DE CALCULO'!E18:H18</f>
        <v>6</v>
      </c>
      <c r="F15" s="34">
        <v>21.19</v>
      </c>
      <c r="G15" s="31">
        <f>ROUND(F15*(1+$H$5),2)</f>
        <v>26.41</v>
      </c>
      <c r="H15" s="78">
        <f>ROUND(E15*G15,2)</f>
        <v>158.46</v>
      </c>
    </row>
    <row r="16" spans="1:8" s="38" customFormat="1" ht="69.599999999999994">
      <c r="A16" s="26" t="s">
        <v>55</v>
      </c>
      <c r="B16" s="41" t="s">
        <v>124</v>
      </c>
      <c r="C16" s="42" t="s">
        <v>123</v>
      </c>
      <c r="D16" s="26" t="s">
        <v>27</v>
      </c>
      <c r="E16" s="43">
        <f>'MEMORIA DE CALCULO'!H20</f>
        <v>13.039233599999999</v>
      </c>
      <c r="F16" s="34">
        <v>17.53</v>
      </c>
      <c r="G16" s="31">
        <f>ROUND(F16*(1+$H$5),2)</f>
        <v>21.85</v>
      </c>
      <c r="H16" s="78">
        <f>ROUND(E16*G16,2)</f>
        <v>284.91000000000003</v>
      </c>
    </row>
    <row r="17" spans="1:8" s="38" customFormat="1" ht="87">
      <c r="A17" s="26" t="s">
        <v>56</v>
      </c>
      <c r="B17" s="41" t="s">
        <v>125</v>
      </c>
      <c r="C17" s="42" t="s">
        <v>149</v>
      </c>
      <c r="D17" s="41" t="s">
        <v>32</v>
      </c>
      <c r="E17" s="44">
        <f>'MEMORIA DE CALCULO'!E22:H22</f>
        <v>10</v>
      </c>
      <c r="F17" s="31">
        <v>8.24</v>
      </c>
      <c r="G17" s="31">
        <f>ROUND(F17*(1+$H$5),2)</f>
        <v>10.27</v>
      </c>
      <c r="H17" s="78">
        <f>ROUND(E17*G17,2)</f>
        <v>102.7</v>
      </c>
    </row>
    <row r="18" spans="1:8" s="38" customFormat="1" ht="69.599999999999994">
      <c r="A18" s="26" t="s">
        <v>105</v>
      </c>
      <c r="B18" s="41" t="s">
        <v>126</v>
      </c>
      <c r="C18" s="42" t="s">
        <v>150</v>
      </c>
      <c r="D18" s="41" t="s">
        <v>32</v>
      </c>
      <c r="E18" s="44">
        <f>'MEMORIA DE CALCULO'!E24:H24</f>
        <v>10</v>
      </c>
      <c r="F18" s="31">
        <v>2.57</v>
      </c>
      <c r="G18" s="31">
        <f>ROUND(F18*(1+$H$5),2)</f>
        <v>3.2</v>
      </c>
      <c r="H18" s="78">
        <f>ROUND(E18*G18,2)</f>
        <v>32</v>
      </c>
    </row>
    <row r="19" spans="1:8" s="38" customFormat="1" ht="17.399999999999999">
      <c r="A19" s="124">
        <v>4</v>
      </c>
      <c r="B19" s="131"/>
      <c r="C19" s="130" t="s">
        <v>127</v>
      </c>
      <c r="D19" s="132"/>
      <c r="E19" s="133"/>
      <c r="F19" s="134"/>
      <c r="G19" s="134"/>
      <c r="H19" s="135">
        <f>ROUND(SUM(H20:H21),2)</f>
        <v>2528.41</v>
      </c>
    </row>
    <row r="20" spans="1:8" s="38" customFormat="1" ht="69.599999999999994">
      <c r="A20" s="41" t="s">
        <v>25</v>
      </c>
      <c r="B20" s="41" t="s">
        <v>215</v>
      </c>
      <c r="C20" s="42" t="s">
        <v>214</v>
      </c>
      <c r="D20" s="39" t="s">
        <v>216</v>
      </c>
      <c r="E20" s="44">
        <f>'MEMORIA DE CALCULO'!H28</f>
        <v>281.20802944000002</v>
      </c>
      <c r="F20" s="31">
        <v>2.3199999999999998</v>
      </c>
      <c r="G20" s="31">
        <f t="shared" ref="G20:G21" si="0">ROUND(F20*(1+$H$5),2)</f>
        <v>2.89</v>
      </c>
      <c r="H20" s="78">
        <f t="shared" ref="H20:H21" si="1">ROUND(E20*G20,2)</f>
        <v>812.69</v>
      </c>
    </row>
    <row r="21" spans="1:8" s="38" customFormat="1" ht="52.2">
      <c r="A21" s="41" t="s">
        <v>41</v>
      </c>
      <c r="B21" s="39" t="s">
        <v>219</v>
      </c>
      <c r="C21" s="45" t="s">
        <v>218</v>
      </c>
      <c r="D21" s="39" t="s">
        <v>73</v>
      </c>
      <c r="E21" s="44">
        <f>'MEMORIA DE CALCULO'!H30</f>
        <v>35.151003680000002</v>
      </c>
      <c r="F21" s="31">
        <v>39.159999999999997</v>
      </c>
      <c r="G21" s="31">
        <f t="shared" si="0"/>
        <v>48.81</v>
      </c>
      <c r="H21" s="78">
        <f t="shared" si="1"/>
        <v>1715.72</v>
      </c>
    </row>
    <row r="22" spans="1:8" s="38" customFormat="1" ht="17.399999999999999">
      <c r="A22" s="124">
        <v>5</v>
      </c>
      <c r="B22" s="131"/>
      <c r="C22" s="130" t="s">
        <v>28</v>
      </c>
      <c r="D22" s="132"/>
      <c r="E22" s="133"/>
      <c r="F22" s="134"/>
      <c r="G22" s="134"/>
      <c r="H22" s="135">
        <f>ROUND(SUM(H23:H24),2)</f>
        <v>7507.47</v>
      </c>
    </row>
    <row r="23" spans="1:8" s="38" customFormat="1" ht="34.799999999999997">
      <c r="A23" s="41" t="s">
        <v>58</v>
      </c>
      <c r="B23" s="41" t="s">
        <v>130</v>
      </c>
      <c r="C23" s="42" t="s">
        <v>129</v>
      </c>
      <c r="D23" s="39" t="s">
        <v>24</v>
      </c>
      <c r="E23" s="44">
        <f>'MEMORIA DE CALCULO'!E34:H34</f>
        <v>6</v>
      </c>
      <c r="F23" s="34">
        <v>937.95</v>
      </c>
      <c r="G23" s="31">
        <f t="shared" ref="G23:G24" si="2">ROUND(F23*(1+$H$5),2)</f>
        <v>1169.06</v>
      </c>
      <c r="H23" s="78">
        <f t="shared" ref="H23:H24" si="3">ROUND(E23*G23,2)</f>
        <v>7014.36</v>
      </c>
    </row>
    <row r="24" spans="1:8" s="38" customFormat="1" ht="34.799999999999997">
      <c r="A24" s="41" t="s">
        <v>295</v>
      </c>
      <c r="B24" s="41" t="s">
        <v>297</v>
      </c>
      <c r="C24" s="42" t="s">
        <v>296</v>
      </c>
      <c r="D24" s="39" t="s">
        <v>27</v>
      </c>
      <c r="E24" s="44">
        <f>'MEMORIA DE CALCULO'!H36</f>
        <v>13.3056</v>
      </c>
      <c r="F24" s="34">
        <v>29.73</v>
      </c>
      <c r="G24" s="31">
        <f t="shared" si="2"/>
        <v>37.06</v>
      </c>
      <c r="H24" s="78">
        <f t="shared" si="3"/>
        <v>493.11</v>
      </c>
    </row>
    <row r="25" spans="1:8" s="38" customFormat="1" ht="17.399999999999999">
      <c r="A25" s="124">
        <v>6</v>
      </c>
      <c r="B25" s="131"/>
      <c r="C25" s="130" t="s">
        <v>131</v>
      </c>
      <c r="D25" s="132"/>
      <c r="E25" s="133"/>
      <c r="F25" s="134"/>
      <c r="G25" s="134"/>
      <c r="H25" s="135">
        <f>ROUND(SUM(H26),2)</f>
        <v>772.35</v>
      </c>
    </row>
    <row r="26" spans="1:8" s="38" customFormat="1" ht="34.799999999999997">
      <c r="A26" s="41" t="s">
        <v>31</v>
      </c>
      <c r="B26" s="41" t="s">
        <v>133</v>
      </c>
      <c r="C26" s="42" t="s">
        <v>132</v>
      </c>
      <c r="D26" s="39" t="s">
        <v>27</v>
      </c>
      <c r="E26" s="44">
        <f>'MEMORIA DE CALCULO'!H40</f>
        <v>17.529600000000002</v>
      </c>
      <c r="F26" s="34">
        <v>35.35</v>
      </c>
      <c r="G26" s="31">
        <f t="shared" ref="G26" si="4">ROUND(F26*(1+$H$5),2)</f>
        <v>44.06</v>
      </c>
      <c r="H26" s="78">
        <f t="shared" ref="H26" si="5">ROUND(E26*G26,2)</f>
        <v>772.35</v>
      </c>
    </row>
    <row r="27" spans="1:8" s="38" customFormat="1" ht="17.399999999999999">
      <c r="A27" s="124">
        <v>7</v>
      </c>
      <c r="B27" s="131"/>
      <c r="C27" s="130" t="s">
        <v>134</v>
      </c>
      <c r="D27" s="132"/>
      <c r="E27" s="133"/>
      <c r="F27" s="134"/>
      <c r="G27" s="134"/>
      <c r="H27" s="135">
        <f>ROUND(SUM(H28:H30),2)</f>
        <v>4470.1899999999996</v>
      </c>
    </row>
    <row r="28" spans="1:8" s="38" customFormat="1" ht="69.599999999999994">
      <c r="A28" s="41" t="s">
        <v>30</v>
      </c>
      <c r="B28" s="41" t="s">
        <v>194</v>
      </c>
      <c r="C28" s="42" t="s">
        <v>193</v>
      </c>
      <c r="D28" s="39" t="s">
        <v>24</v>
      </c>
      <c r="E28" s="44">
        <f>'MEMORIA DE CALCULO'!E44:H44</f>
        <v>1</v>
      </c>
      <c r="F28" s="34">
        <v>2763.43</v>
      </c>
      <c r="G28" s="31">
        <f t="shared" ref="G28:G78" si="6">ROUND(F28*(1+$H$5),2)</f>
        <v>3444.34</v>
      </c>
      <c r="H28" s="78">
        <f t="shared" ref="H28:H65" si="7">ROUND(E28*G28,2)</f>
        <v>3444.34</v>
      </c>
    </row>
    <row r="29" spans="1:8" s="38" customFormat="1" ht="34.799999999999997">
      <c r="A29" s="41" t="s">
        <v>51</v>
      </c>
      <c r="B29" s="41" t="s">
        <v>137</v>
      </c>
      <c r="C29" s="42" t="s">
        <v>136</v>
      </c>
      <c r="D29" s="39" t="s">
        <v>32</v>
      </c>
      <c r="E29" s="44">
        <f>'MEMORIA DE CALCULO'!E46:H46</f>
        <v>25</v>
      </c>
      <c r="F29" s="34">
        <v>24.46</v>
      </c>
      <c r="G29" s="31">
        <f t="shared" si="6"/>
        <v>30.49</v>
      </c>
      <c r="H29" s="78">
        <f t="shared" si="7"/>
        <v>762.25</v>
      </c>
    </row>
    <row r="30" spans="1:8" s="38" customFormat="1" ht="34.799999999999997">
      <c r="A30" s="41" t="s">
        <v>35</v>
      </c>
      <c r="B30" s="41" t="s">
        <v>168</v>
      </c>
      <c r="C30" s="42" t="s">
        <v>167</v>
      </c>
      <c r="D30" s="39" t="s">
        <v>32</v>
      </c>
      <c r="E30" s="44">
        <f>'MEMORIA DE CALCULO'!E48:H48</f>
        <v>10</v>
      </c>
      <c r="F30" s="34">
        <v>21.15</v>
      </c>
      <c r="G30" s="31">
        <f t="shared" si="6"/>
        <v>26.36</v>
      </c>
      <c r="H30" s="78">
        <f t="shared" si="7"/>
        <v>263.60000000000002</v>
      </c>
    </row>
    <row r="31" spans="1:8" s="38" customFormat="1" ht="17.399999999999999">
      <c r="A31" s="124">
        <v>8</v>
      </c>
      <c r="B31" s="131"/>
      <c r="C31" s="130" t="s">
        <v>300</v>
      </c>
      <c r="D31" s="132"/>
      <c r="E31" s="133"/>
      <c r="F31" s="134"/>
      <c r="G31" s="134"/>
      <c r="H31" s="135">
        <f>ROUND(SUM(H32:H34),2)</f>
        <v>805.84</v>
      </c>
    </row>
    <row r="32" spans="1:8" s="38" customFormat="1" ht="52.2">
      <c r="A32" s="41" t="s">
        <v>37</v>
      </c>
      <c r="B32" s="41" t="s">
        <v>139</v>
      </c>
      <c r="C32" s="42" t="s">
        <v>140</v>
      </c>
      <c r="D32" s="39" t="s">
        <v>24</v>
      </c>
      <c r="E32" s="44">
        <f>'MEMORIA DE CALCULO'!E52:H52</f>
        <v>2</v>
      </c>
      <c r="F32" s="34">
        <v>80.77</v>
      </c>
      <c r="G32" s="31">
        <f t="shared" si="6"/>
        <v>100.67</v>
      </c>
      <c r="H32" s="78">
        <f t="shared" si="7"/>
        <v>201.34</v>
      </c>
    </row>
    <row r="33" spans="1:8" s="38" customFormat="1" ht="34.799999999999997">
      <c r="A33" s="41" t="s">
        <v>38</v>
      </c>
      <c r="B33" s="41" t="s">
        <v>138</v>
      </c>
      <c r="C33" s="42" t="s">
        <v>135</v>
      </c>
      <c r="D33" s="39" t="s">
        <v>24</v>
      </c>
      <c r="E33" s="44">
        <f>'MEMORIA DE CALCULO'!E54:H54</f>
        <v>1</v>
      </c>
      <c r="F33" s="34">
        <v>25.24</v>
      </c>
      <c r="G33" s="31">
        <f t="shared" si="6"/>
        <v>31.46</v>
      </c>
      <c r="H33" s="78">
        <f t="shared" si="7"/>
        <v>31.46</v>
      </c>
    </row>
    <row r="34" spans="1:8" s="38" customFormat="1" ht="52.2">
      <c r="A34" s="41" t="s">
        <v>39</v>
      </c>
      <c r="B34" s="41" t="s">
        <v>142</v>
      </c>
      <c r="C34" s="42" t="s">
        <v>141</v>
      </c>
      <c r="D34" s="39" t="s">
        <v>24</v>
      </c>
      <c r="E34" s="33">
        <f>'MEMORIA DE CALCULO'!E56:H56</f>
        <v>2</v>
      </c>
      <c r="F34" s="34">
        <v>229.88</v>
      </c>
      <c r="G34" s="31">
        <f t="shared" si="6"/>
        <v>286.52</v>
      </c>
      <c r="H34" s="78">
        <f t="shared" si="7"/>
        <v>573.04</v>
      </c>
    </row>
    <row r="35" spans="1:8" s="38" customFormat="1" ht="17.399999999999999">
      <c r="A35" s="124">
        <v>9</v>
      </c>
      <c r="B35" s="131"/>
      <c r="C35" s="130" t="s">
        <v>143</v>
      </c>
      <c r="D35" s="132"/>
      <c r="E35" s="133"/>
      <c r="F35" s="134"/>
      <c r="G35" s="134"/>
      <c r="H35" s="135">
        <f>ROUND(SUM(H36:H42),2)</f>
        <v>3122.79</v>
      </c>
    </row>
    <row r="36" spans="1:8" s="38" customFormat="1" ht="87">
      <c r="A36" s="41" t="s">
        <v>40</v>
      </c>
      <c r="B36" s="41" t="s">
        <v>153</v>
      </c>
      <c r="C36" s="42" t="s">
        <v>144</v>
      </c>
      <c r="D36" s="39" t="s">
        <v>24</v>
      </c>
      <c r="E36" s="33">
        <f>'MEMORIA DE CALCULO'!E60:H60</f>
        <v>2</v>
      </c>
      <c r="F36" s="34">
        <v>333.15</v>
      </c>
      <c r="G36" s="31">
        <f t="shared" si="6"/>
        <v>415.24</v>
      </c>
      <c r="H36" s="78">
        <f t="shared" si="7"/>
        <v>830.48</v>
      </c>
    </row>
    <row r="37" spans="1:8" s="38" customFormat="1" ht="104.4">
      <c r="A37" s="41" t="s">
        <v>42</v>
      </c>
      <c r="B37" s="41" t="s">
        <v>151</v>
      </c>
      <c r="C37" s="42" t="s">
        <v>145</v>
      </c>
      <c r="D37" s="39" t="s">
        <v>24</v>
      </c>
      <c r="E37" s="33">
        <f>'MEMORIA DE CALCULO'!E62:H62</f>
        <v>2</v>
      </c>
      <c r="F37" s="34">
        <v>163.75</v>
      </c>
      <c r="G37" s="31">
        <f t="shared" si="6"/>
        <v>204.1</v>
      </c>
      <c r="H37" s="78">
        <f t="shared" si="7"/>
        <v>408.2</v>
      </c>
    </row>
    <row r="38" spans="1:8" s="38" customFormat="1" ht="104.4">
      <c r="A38" s="41" t="s">
        <v>43</v>
      </c>
      <c r="B38" s="41" t="s">
        <v>152</v>
      </c>
      <c r="C38" s="42" t="s">
        <v>53</v>
      </c>
      <c r="D38" s="39" t="s">
        <v>24</v>
      </c>
      <c r="E38" s="33">
        <f>'MEMORIA DE CALCULO'!E64:H64</f>
        <v>2</v>
      </c>
      <c r="F38" s="34">
        <v>229.95</v>
      </c>
      <c r="G38" s="31">
        <f t="shared" si="6"/>
        <v>286.61</v>
      </c>
      <c r="H38" s="78">
        <f t="shared" si="7"/>
        <v>573.22</v>
      </c>
    </row>
    <row r="39" spans="1:8" s="38" customFormat="1" ht="34.799999999999997">
      <c r="A39" s="41" t="s">
        <v>44</v>
      </c>
      <c r="B39" s="41" t="s">
        <v>154</v>
      </c>
      <c r="C39" s="42" t="s">
        <v>85</v>
      </c>
      <c r="D39" s="39" t="s">
        <v>32</v>
      </c>
      <c r="E39" s="33">
        <f>'MEMORIA DE CALCULO'!H66</f>
        <v>11</v>
      </c>
      <c r="F39" s="34">
        <v>53.41</v>
      </c>
      <c r="G39" s="31">
        <f t="shared" si="6"/>
        <v>66.569999999999993</v>
      </c>
      <c r="H39" s="78">
        <f t="shared" si="7"/>
        <v>732.27</v>
      </c>
    </row>
    <row r="40" spans="1:8" s="38" customFormat="1" ht="52.2">
      <c r="A40" s="41" t="s">
        <v>222</v>
      </c>
      <c r="B40" s="41" t="s">
        <v>155</v>
      </c>
      <c r="C40" s="42" t="s">
        <v>156</v>
      </c>
      <c r="D40" s="39" t="s">
        <v>32</v>
      </c>
      <c r="E40" s="33">
        <f>'MEMORIA DE CALCULO'!H68</f>
        <v>8.8000000000000007</v>
      </c>
      <c r="F40" s="34">
        <v>32</v>
      </c>
      <c r="G40" s="31">
        <f t="shared" si="6"/>
        <v>39.880000000000003</v>
      </c>
      <c r="H40" s="78">
        <f t="shared" si="7"/>
        <v>350.94</v>
      </c>
    </row>
    <row r="41" spans="1:8" s="38" customFormat="1" ht="34.799999999999997">
      <c r="A41" s="41" t="s">
        <v>223</v>
      </c>
      <c r="B41" s="41" t="s">
        <v>170</v>
      </c>
      <c r="C41" s="42" t="s">
        <v>169</v>
      </c>
      <c r="D41" s="39" t="s">
        <v>24</v>
      </c>
      <c r="E41" s="33">
        <f>'MEMORIA DE CALCULO'!E70:H70</f>
        <v>2</v>
      </c>
      <c r="F41" s="34">
        <v>26.82</v>
      </c>
      <c r="G41" s="31">
        <f t="shared" si="6"/>
        <v>33.43</v>
      </c>
      <c r="H41" s="78">
        <f t="shared" si="7"/>
        <v>66.86</v>
      </c>
    </row>
    <row r="42" spans="1:8" s="38" customFormat="1" ht="34.799999999999997">
      <c r="A42" s="41" t="s">
        <v>224</v>
      </c>
      <c r="B42" s="41" t="s">
        <v>157</v>
      </c>
      <c r="C42" s="42" t="s">
        <v>146</v>
      </c>
      <c r="D42" s="39" t="s">
        <v>32</v>
      </c>
      <c r="E42" s="33">
        <f>'MEMORIA DE CALCULO'!H72</f>
        <v>5.5</v>
      </c>
      <c r="F42" s="34">
        <v>23.46</v>
      </c>
      <c r="G42" s="31">
        <f t="shared" si="6"/>
        <v>29.24</v>
      </c>
      <c r="H42" s="78">
        <f t="shared" si="7"/>
        <v>160.82</v>
      </c>
    </row>
    <row r="43" spans="1:8" s="38" customFormat="1" ht="17.399999999999999">
      <c r="A43" s="124">
        <v>10</v>
      </c>
      <c r="B43" s="131"/>
      <c r="C43" s="130" t="s">
        <v>176</v>
      </c>
      <c r="D43" s="132"/>
      <c r="E43" s="133"/>
      <c r="F43" s="134"/>
      <c r="G43" s="134"/>
      <c r="H43" s="135">
        <f>ROUND(SUM(H44:H52),2)</f>
        <v>4924.24</v>
      </c>
    </row>
    <row r="44" spans="1:8" s="38" customFormat="1" ht="156.6">
      <c r="A44" s="126" t="s">
        <v>45</v>
      </c>
      <c r="B44" s="41" t="s">
        <v>275</v>
      </c>
      <c r="C44" s="42" t="s">
        <v>276</v>
      </c>
      <c r="D44" s="39" t="s">
        <v>24</v>
      </c>
      <c r="E44" s="33">
        <v>2</v>
      </c>
      <c r="F44" s="34">
        <v>618.29</v>
      </c>
      <c r="G44" s="31">
        <f t="shared" si="6"/>
        <v>770.64</v>
      </c>
      <c r="H44" s="78">
        <f t="shared" si="7"/>
        <v>1541.28</v>
      </c>
    </row>
    <row r="45" spans="1:8" s="38" customFormat="1" ht="17.399999999999999">
      <c r="A45" s="126" t="s">
        <v>46</v>
      </c>
      <c r="B45" s="41" t="s">
        <v>175</v>
      </c>
      <c r="C45" s="42" t="s">
        <v>174</v>
      </c>
      <c r="D45" s="39" t="s">
        <v>24</v>
      </c>
      <c r="E45" s="33">
        <f>'MEMORIA DE CALCULO'!E76:H76</f>
        <v>2</v>
      </c>
      <c r="F45" s="34">
        <v>131.1</v>
      </c>
      <c r="G45" s="31">
        <f t="shared" si="6"/>
        <v>163.4</v>
      </c>
      <c r="H45" s="78">
        <f t="shared" si="7"/>
        <v>326.8</v>
      </c>
    </row>
    <row r="46" spans="1:8" s="38" customFormat="1" ht="104.4">
      <c r="A46" s="126" t="s">
        <v>47</v>
      </c>
      <c r="B46" s="41" t="s">
        <v>172</v>
      </c>
      <c r="C46" s="42" t="s">
        <v>171</v>
      </c>
      <c r="D46" s="39" t="s">
        <v>24</v>
      </c>
      <c r="E46" s="33">
        <f>'MEMORIA DE CALCULO'!E78:H78</f>
        <v>2</v>
      </c>
      <c r="F46" s="34">
        <v>362.79</v>
      </c>
      <c r="G46" s="31">
        <f t="shared" si="6"/>
        <v>452.18</v>
      </c>
      <c r="H46" s="78">
        <f t="shared" si="7"/>
        <v>904.36</v>
      </c>
    </row>
    <row r="47" spans="1:8" s="38" customFormat="1" ht="69.599999999999994">
      <c r="A47" s="126" t="s">
        <v>48</v>
      </c>
      <c r="B47" s="41" t="s">
        <v>173</v>
      </c>
      <c r="C47" s="42" t="s">
        <v>185</v>
      </c>
      <c r="D47" s="39" t="s">
        <v>24</v>
      </c>
      <c r="E47" s="33">
        <f>'MEMORIA DE CALCULO'!E80:H80</f>
        <v>2</v>
      </c>
      <c r="F47" s="34">
        <v>157.61000000000001</v>
      </c>
      <c r="G47" s="31">
        <f t="shared" si="6"/>
        <v>196.45</v>
      </c>
      <c r="H47" s="78">
        <f t="shared" si="7"/>
        <v>392.9</v>
      </c>
    </row>
    <row r="48" spans="1:8" s="38" customFormat="1" ht="69.599999999999994">
      <c r="A48" s="126" t="s">
        <v>59</v>
      </c>
      <c r="B48" s="41" t="s">
        <v>180</v>
      </c>
      <c r="C48" s="42" t="s">
        <v>179</v>
      </c>
      <c r="D48" s="39" t="s">
        <v>24</v>
      </c>
      <c r="E48" s="33">
        <f>'MEMORIA DE CALCULO'!E82:H82</f>
        <v>4</v>
      </c>
      <c r="F48" s="34">
        <v>221.26</v>
      </c>
      <c r="G48" s="31">
        <f t="shared" si="6"/>
        <v>275.77999999999997</v>
      </c>
      <c r="H48" s="78">
        <f t="shared" si="7"/>
        <v>1103.1199999999999</v>
      </c>
    </row>
    <row r="49" spans="1:8" s="38" customFormat="1" ht="34.799999999999997">
      <c r="A49" s="126" t="s">
        <v>60</v>
      </c>
      <c r="B49" s="41" t="s">
        <v>178</v>
      </c>
      <c r="C49" s="42" t="s">
        <v>177</v>
      </c>
      <c r="D49" s="39" t="s">
        <v>24</v>
      </c>
      <c r="E49" s="33">
        <f>'MEMORIA DE CALCULO'!E84:H84</f>
        <v>2</v>
      </c>
      <c r="F49" s="34">
        <v>66.77</v>
      </c>
      <c r="G49" s="31">
        <f t="shared" si="6"/>
        <v>83.22</v>
      </c>
      <c r="H49" s="78">
        <f t="shared" si="7"/>
        <v>166.44</v>
      </c>
    </row>
    <row r="50" spans="1:8" s="38" customFormat="1" ht="17.399999999999999">
      <c r="A50" s="126" t="s">
        <v>86</v>
      </c>
      <c r="B50" s="41" t="s">
        <v>279</v>
      </c>
      <c r="C50" s="42" t="s">
        <v>278</v>
      </c>
      <c r="D50" s="39" t="s">
        <v>24</v>
      </c>
      <c r="E50" s="33">
        <v>2</v>
      </c>
      <c r="F50" s="34">
        <v>67.489999999999995</v>
      </c>
      <c r="G50" s="31">
        <f t="shared" si="6"/>
        <v>84.12</v>
      </c>
      <c r="H50" s="78">
        <f t="shared" si="7"/>
        <v>168.24</v>
      </c>
    </row>
    <row r="51" spans="1:8" s="38" customFormat="1" ht="17.399999999999999">
      <c r="A51" s="126" t="s">
        <v>274</v>
      </c>
      <c r="B51" s="41" t="s">
        <v>182</v>
      </c>
      <c r="C51" s="42" t="s">
        <v>181</v>
      </c>
      <c r="D51" s="39" t="s">
        <v>24</v>
      </c>
      <c r="E51" s="33">
        <f>'MEMORIA DE CALCULO'!E86:H86</f>
        <v>2</v>
      </c>
      <c r="F51" s="34">
        <v>63.39</v>
      </c>
      <c r="G51" s="31">
        <f t="shared" si="6"/>
        <v>79.010000000000005</v>
      </c>
      <c r="H51" s="78">
        <f t="shared" si="7"/>
        <v>158.02000000000001</v>
      </c>
    </row>
    <row r="52" spans="1:8" s="38" customFormat="1" ht="34.799999999999997">
      <c r="A52" s="126" t="s">
        <v>277</v>
      </c>
      <c r="B52" s="41" t="s">
        <v>183</v>
      </c>
      <c r="C52" s="42" t="s">
        <v>184</v>
      </c>
      <c r="D52" s="39" t="s">
        <v>24</v>
      </c>
      <c r="E52" s="33">
        <f>'MEMORIA DE CALCULO'!E88:H88</f>
        <v>2</v>
      </c>
      <c r="F52" s="34">
        <v>65.42</v>
      </c>
      <c r="G52" s="31">
        <f t="shared" si="6"/>
        <v>81.540000000000006</v>
      </c>
      <c r="H52" s="78">
        <f t="shared" si="7"/>
        <v>163.08000000000001</v>
      </c>
    </row>
    <row r="53" spans="1:8" s="38" customFormat="1" ht="17.399999999999999">
      <c r="A53" s="124">
        <v>11</v>
      </c>
      <c r="B53" s="131"/>
      <c r="C53" s="130" t="s">
        <v>162</v>
      </c>
      <c r="D53" s="132"/>
      <c r="E53" s="133"/>
      <c r="F53" s="134"/>
      <c r="G53" s="134"/>
      <c r="H53" s="135">
        <f>ROUND(SUM(H54:H57),2)</f>
        <v>7800.72</v>
      </c>
    </row>
    <row r="54" spans="1:8" s="38" customFormat="1" ht="87">
      <c r="A54" s="41" t="s">
        <v>49</v>
      </c>
      <c r="B54" s="41" t="s">
        <v>147</v>
      </c>
      <c r="C54" s="42" t="s">
        <v>158</v>
      </c>
      <c r="D54" s="39" t="s">
        <v>27</v>
      </c>
      <c r="E54" s="33">
        <f>'MEMORIA DE CALCULO'!H95</f>
        <v>53.196000000000005</v>
      </c>
      <c r="F54" s="31">
        <v>72.81</v>
      </c>
      <c r="G54" s="31">
        <f t="shared" si="6"/>
        <v>90.75</v>
      </c>
      <c r="H54" s="78">
        <f t="shared" si="7"/>
        <v>4827.54</v>
      </c>
    </row>
    <row r="55" spans="1:8" s="38" customFormat="1" ht="87">
      <c r="A55" s="41" t="s">
        <v>52</v>
      </c>
      <c r="B55" s="41" t="s">
        <v>160</v>
      </c>
      <c r="C55" s="42" t="s">
        <v>159</v>
      </c>
      <c r="D55" s="39" t="s">
        <v>27</v>
      </c>
      <c r="E55" s="33">
        <f>'MEMORIA DE CALCULO'!H97</f>
        <v>12.477300000000001</v>
      </c>
      <c r="F55" s="31">
        <v>89.96</v>
      </c>
      <c r="G55" s="31">
        <f t="shared" si="6"/>
        <v>112.13</v>
      </c>
      <c r="H55" s="78">
        <f t="shared" si="7"/>
        <v>1399.08</v>
      </c>
    </row>
    <row r="56" spans="1:8" s="38" customFormat="1" ht="69.599999999999994">
      <c r="A56" s="41" t="s">
        <v>61</v>
      </c>
      <c r="B56" s="41" t="s">
        <v>164</v>
      </c>
      <c r="C56" s="42" t="s">
        <v>163</v>
      </c>
      <c r="D56" s="39" t="s">
        <v>27</v>
      </c>
      <c r="E56" s="33">
        <f>'MEMORIA DE CALCULO'!H99</f>
        <v>12.477300000000001</v>
      </c>
      <c r="F56" s="34">
        <v>72.06</v>
      </c>
      <c r="G56" s="31">
        <f t="shared" si="6"/>
        <v>89.82</v>
      </c>
      <c r="H56" s="78">
        <f t="shared" si="7"/>
        <v>1120.71</v>
      </c>
    </row>
    <row r="57" spans="1:8" s="38" customFormat="1" ht="34.799999999999997">
      <c r="A57" s="41" t="s">
        <v>62</v>
      </c>
      <c r="B57" s="41" t="s">
        <v>166</v>
      </c>
      <c r="C57" s="42" t="s">
        <v>165</v>
      </c>
      <c r="D57" s="39" t="s">
        <v>32</v>
      </c>
      <c r="E57" s="33">
        <f>'MEMORIA DE CALCULO'!H101</f>
        <v>21.295999999999999</v>
      </c>
      <c r="F57" s="31">
        <v>17.079999999999998</v>
      </c>
      <c r="G57" s="31">
        <f t="shared" si="6"/>
        <v>21.29</v>
      </c>
      <c r="H57" s="78">
        <f t="shared" si="7"/>
        <v>453.39</v>
      </c>
    </row>
    <row r="58" spans="1:8" s="38" customFormat="1" ht="17.399999999999999">
      <c r="A58" s="124">
        <v>12</v>
      </c>
      <c r="B58" s="131"/>
      <c r="C58" s="130" t="s">
        <v>273</v>
      </c>
      <c r="D58" s="132"/>
      <c r="E58" s="133"/>
      <c r="F58" s="134"/>
      <c r="G58" s="134"/>
      <c r="H58" s="135">
        <f>ROUND(SUM(H59:H65),2)</f>
        <v>379.11</v>
      </c>
    </row>
    <row r="59" spans="1:8" s="38" customFormat="1" ht="52.2">
      <c r="A59" s="41" t="s">
        <v>50</v>
      </c>
      <c r="B59" s="41" t="s">
        <v>66</v>
      </c>
      <c r="C59" s="42" t="s">
        <v>67</v>
      </c>
      <c r="D59" s="39" t="s">
        <v>65</v>
      </c>
      <c r="E59" s="33">
        <v>2</v>
      </c>
      <c r="F59" s="34">
        <v>26.84</v>
      </c>
      <c r="G59" s="31">
        <f t="shared" si="6"/>
        <v>33.450000000000003</v>
      </c>
      <c r="H59" s="78">
        <f t="shared" si="7"/>
        <v>66.900000000000006</v>
      </c>
    </row>
    <row r="60" spans="1:8" s="38" customFormat="1" ht="52.2">
      <c r="A60" s="41" t="s">
        <v>75</v>
      </c>
      <c r="B60" s="41" t="s">
        <v>252</v>
      </c>
      <c r="C60" s="42" t="s">
        <v>253</v>
      </c>
      <c r="D60" s="39" t="s">
        <v>65</v>
      </c>
      <c r="E60" s="33">
        <v>2</v>
      </c>
      <c r="F60" s="34">
        <v>9.68</v>
      </c>
      <c r="G60" s="31">
        <f t="shared" si="6"/>
        <v>12.07</v>
      </c>
      <c r="H60" s="78">
        <f t="shared" si="7"/>
        <v>24.14</v>
      </c>
    </row>
    <row r="61" spans="1:8" s="38" customFormat="1" ht="52.2">
      <c r="A61" s="41" t="s">
        <v>76</v>
      </c>
      <c r="B61" s="41" t="s">
        <v>68</v>
      </c>
      <c r="C61" s="42" t="s">
        <v>69</v>
      </c>
      <c r="D61" s="39" t="s">
        <v>32</v>
      </c>
      <c r="E61" s="33">
        <f>36</f>
        <v>36</v>
      </c>
      <c r="F61" s="34">
        <v>3.05</v>
      </c>
      <c r="G61" s="31">
        <f t="shared" si="6"/>
        <v>3.8</v>
      </c>
      <c r="H61" s="78">
        <f t="shared" si="7"/>
        <v>136.80000000000001</v>
      </c>
    </row>
    <row r="62" spans="1:8" s="38" customFormat="1" ht="34.799999999999997">
      <c r="A62" s="41" t="s">
        <v>77</v>
      </c>
      <c r="B62" s="41" t="s">
        <v>256</v>
      </c>
      <c r="C62" s="42" t="s">
        <v>257</v>
      </c>
      <c r="D62" s="39" t="s">
        <v>32</v>
      </c>
      <c r="E62" s="33">
        <f>12</f>
        <v>12</v>
      </c>
      <c r="F62" s="34">
        <v>5.39</v>
      </c>
      <c r="G62" s="31">
        <f t="shared" si="6"/>
        <v>6.72</v>
      </c>
      <c r="H62" s="78">
        <f t="shared" si="7"/>
        <v>80.64</v>
      </c>
    </row>
    <row r="63" spans="1:8" s="38" customFormat="1" ht="52.2">
      <c r="A63" s="41" t="s">
        <v>78</v>
      </c>
      <c r="B63" s="41" t="s">
        <v>259</v>
      </c>
      <c r="C63" s="42" t="s">
        <v>260</v>
      </c>
      <c r="D63" s="39" t="s">
        <v>65</v>
      </c>
      <c r="E63" s="33">
        <v>2</v>
      </c>
      <c r="F63" s="34">
        <v>15.35</v>
      </c>
      <c r="G63" s="31">
        <f t="shared" si="6"/>
        <v>19.13</v>
      </c>
      <c r="H63" s="78">
        <f t="shared" si="7"/>
        <v>38.26</v>
      </c>
    </row>
    <row r="64" spans="1:8" s="38" customFormat="1" ht="17.399999999999999">
      <c r="A64" s="41" t="s">
        <v>79</v>
      </c>
      <c r="B64" s="41" t="s">
        <v>262</v>
      </c>
      <c r="C64" s="42" t="s">
        <v>263</v>
      </c>
      <c r="D64" s="39" t="s">
        <v>264</v>
      </c>
      <c r="E64" s="33">
        <v>0.5</v>
      </c>
      <c r="F64" s="34">
        <v>27.8</v>
      </c>
      <c r="G64" s="31">
        <f t="shared" si="6"/>
        <v>34.65</v>
      </c>
      <c r="H64" s="78">
        <f t="shared" si="7"/>
        <v>17.329999999999998</v>
      </c>
    </row>
    <row r="65" spans="1:8" s="38" customFormat="1" ht="69.599999999999994">
      <c r="A65" s="41" t="s">
        <v>80</v>
      </c>
      <c r="B65" s="41" t="s">
        <v>266</v>
      </c>
      <c r="C65" s="42" t="s">
        <v>267</v>
      </c>
      <c r="D65" s="39" t="s">
        <v>65</v>
      </c>
      <c r="E65" s="33">
        <v>2</v>
      </c>
      <c r="F65" s="34">
        <v>6.03</v>
      </c>
      <c r="G65" s="31">
        <f t="shared" si="6"/>
        <v>7.52</v>
      </c>
      <c r="H65" s="78">
        <f t="shared" si="7"/>
        <v>15.04</v>
      </c>
    </row>
    <row r="66" spans="1:8" s="38" customFormat="1" ht="17.399999999999999">
      <c r="A66" s="124">
        <v>13</v>
      </c>
      <c r="B66" s="131"/>
      <c r="C66" s="130" t="s">
        <v>186</v>
      </c>
      <c r="D66" s="132"/>
      <c r="E66" s="133"/>
      <c r="F66" s="134"/>
      <c r="G66" s="134"/>
      <c r="H66" s="135">
        <f>ROUND(SUM(H67:H68),2)</f>
        <v>17319.5</v>
      </c>
    </row>
    <row r="67" spans="1:8" s="38" customFormat="1" ht="69.599999999999994">
      <c r="A67" s="41" t="s">
        <v>63</v>
      </c>
      <c r="B67" s="41" t="s">
        <v>187</v>
      </c>
      <c r="C67" s="42" t="s">
        <v>289</v>
      </c>
      <c r="D67" s="39" t="s">
        <v>74</v>
      </c>
      <c r="E67" s="44">
        <f>'MEMORIA DE CALCULO'!H110</f>
        <v>538.47415999999998</v>
      </c>
      <c r="F67" s="34">
        <v>24.43</v>
      </c>
      <c r="G67" s="31">
        <f t="shared" si="6"/>
        <v>30.45</v>
      </c>
      <c r="H67" s="78">
        <f>E67*G67</f>
        <v>16396.538172</v>
      </c>
    </row>
    <row r="68" spans="1:8" s="38" customFormat="1" ht="52.2">
      <c r="A68" s="41" t="s">
        <v>285</v>
      </c>
      <c r="B68" s="41" t="s">
        <v>286</v>
      </c>
      <c r="C68" s="42" t="s">
        <v>288</v>
      </c>
      <c r="D68" s="39" t="s">
        <v>287</v>
      </c>
      <c r="E68" s="44">
        <v>2</v>
      </c>
      <c r="F68" s="34">
        <v>370.25</v>
      </c>
      <c r="G68" s="31">
        <f t="shared" si="6"/>
        <v>461.48</v>
      </c>
      <c r="H68" s="78">
        <f>E68*G68</f>
        <v>922.96</v>
      </c>
    </row>
    <row r="69" spans="1:8" s="38" customFormat="1" ht="17.399999999999999">
      <c r="A69" s="124">
        <v>14</v>
      </c>
      <c r="B69" s="131"/>
      <c r="C69" s="130" t="s">
        <v>188</v>
      </c>
      <c r="D69" s="132"/>
      <c r="E69" s="133"/>
      <c r="F69" s="128"/>
      <c r="G69" s="129"/>
      <c r="H69" s="135">
        <f>ROUND(SUM(H70:H74),2)</f>
        <v>810.01</v>
      </c>
    </row>
    <row r="70" spans="1:8" s="38" customFormat="1" ht="34.799999999999997">
      <c r="A70" s="41" t="s">
        <v>64</v>
      </c>
      <c r="B70" s="41" t="s">
        <v>190</v>
      </c>
      <c r="C70" s="42" t="s">
        <v>189</v>
      </c>
      <c r="D70" s="39" t="s">
        <v>73</v>
      </c>
      <c r="E70" s="44">
        <f>'MEMORIA DE CALCULO'!H114</f>
        <v>1.1088</v>
      </c>
      <c r="F70" s="34">
        <v>67.39</v>
      </c>
      <c r="G70" s="31">
        <f t="shared" si="6"/>
        <v>83.99</v>
      </c>
      <c r="H70" s="78">
        <f>E70*G70</f>
        <v>93.128112000000002</v>
      </c>
    </row>
    <row r="71" spans="1:8" s="38" customFormat="1" ht="64.2" customHeight="1">
      <c r="A71" s="41" t="s">
        <v>81</v>
      </c>
      <c r="B71" s="41" t="s">
        <v>192</v>
      </c>
      <c r="C71" s="42" t="s">
        <v>191</v>
      </c>
      <c r="D71" s="39" t="s">
        <v>73</v>
      </c>
      <c r="E71" s="44">
        <f>'MEMORIA DE CALCULO'!H116</f>
        <v>0.66</v>
      </c>
      <c r="F71" s="34">
        <v>675.25</v>
      </c>
      <c r="G71" s="31">
        <f t="shared" si="6"/>
        <v>841.63</v>
      </c>
      <c r="H71" s="78">
        <f>E71*G71</f>
        <v>555.47580000000005</v>
      </c>
    </row>
    <row r="72" spans="1:8" s="38" customFormat="1" ht="64.2" customHeight="1">
      <c r="A72" s="41" t="s">
        <v>282</v>
      </c>
      <c r="B72" s="41" t="s">
        <v>302</v>
      </c>
      <c r="C72" s="42" t="s">
        <v>303</v>
      </c>
      <c r="D72" s="39" t="s">
        <v>27</v>
      </c>
      <c r="E72" s="44">
        <f>'MEMORIA DE CALCULO'!H120</f>
        <v>1.1000000000000001</v>
      </c>
      <c r="F72" s="34">
        <v>66.52</v>
      </c>
      <c r="G72" s="31">
        <f t="shared" si="6"/>
        <v>82.91</v>
      </c>
      <c r="H72" s="78">
        <f>E72*G72</f>
        <v>91.201000000000008</v>
      </c>
    </row>
    <row r="73" spans="1:8" s="38" customFormat="1" ht="34.799999999999997">
      <c r="A73" s="41" t="s">
        <v>301</v>
      </c>
      <c r="B73" s="41" t="s">
        <v>284</v>
      </c>
      <c r="C73" s="42" t="s">
        <v>283</v>
      </c>
      <c r="D73" s="39" t="s">
        <v>73</v>
      </c>
      <c r="E73" s="44">
        <f>'MEMORIA DE CALCULO'!H118</f>
        <v>5.5000000000000007E-2</v>
      </c>
      <c r="F73" s="34">
        <v>518.91</v>
      </c>
      <c r="G73" s="31">
        <f t="shared" si="6"/>
        <v>646.77</v>
      </c>
      <c r="H73" s="78">
        <f>E73*G73</f>
        <v>35.57235</v>
      </c>
    </row>
    <row r="74" spans="1:8" s="38" customFormat="1" ht="17.399999999999999">
      <c r="A74" s="41" t="s">
        <v>304</v>
      </c>
      <c r="B74" s="41" t="s">
        <v>305</v>
      </c>
      <c r="C74" s="42" t="s">
        <v>306</v>
      </c>
      <c r="D74" s="39" t="s">
        <v>27</v>
      </c>
      <c r="E74" s="44">
        <f>'MEMORIA DE CALCULO'!H122</f>
        <v>1.1000000000000001</v>
      </c>
      <c r="F74" s="34">
        <v>25.26</v>
      </c>
      <c r="G74" s="31">
        <f t="shared" si="6"/>
        <v>31.48</v>
      </c>
      <c r="H74" s="78">
        <f>E74*G74</f>
        <v>34.628</v>
      </c>
    </row>
    <row r="75" spans="1:8" s="38" customFormat="1" ht="17.399999999999999">
      <c r="A75" s="124">
        <v>15</v>
      </c>
      <c r="B75" s="136"/>
      <c r="C75" s="130" t="s">
        <v>107</v>
      </c>
      <c r="D75" s="136"/>
      <c r="E75" s="127"/>
      <c r="F75" s="129"/>
      <c r="G75" s="129"/>
      <c r="H75" s="135">
        <f>ROUND(SUM(H76),2)</f>
        <v>278.66000000000003</v>
      </c>
    </row>
    <row r="76" spans="1:8" s="38" customFormat="1" ht="34.799999999999997">
      <c r="A76" s="26" t="s">
        <v>82</v>
      </c>
      <c r="B76" s="39" t="s">
        <v>106</v>
      </c>
      <c r="C76" s="46" t="s">
        <v>108</v>
      </c>
      <c r="D76" s="39" t="s">
        <v>109</v>
      </c>
      <c r="E76" s="33">
        <v>1</v>
      </c>
      <c r="F76" s="31">
        <f>(E11*F11+E12*F12+E14*F14+E15*F15+E16*F16+E17*F17+E18*F18+E20*F20+E21*F21+E23*F23+E24*F24+E26*F26+E28*F28+E29*F29+E30*F30+E32*F32+E33*F33+E34*F34+E36*F36+E37*F37+E38*F38+E39*F39+E40*F40+E41*F41+E42*F42+E44*F44+E45*F45+E46*F46+E47*F47+E48*F48+E49*F49+E50*F50+E51*F51+E52*F52+E54*F54+E55*F55+E56*F56+E57*F57+E59*F59+E60*F60+E61*F61+E62*F62+E63*F63+E64*F64+E65*F65+E67*F67+E68*F68+E70*F70+E71*F71+E73*F73+E78*F78+E72*F72+E74*F74)*0.005</f>
        <v>223.57332191108807</v>
      </c>
      <c r="G76" s="31">
        <f t="shared" si="6"/>
        <v>278.66000000000003</v>
      </c>
      <c r="H76" s="79">
        <f>(G76*E76)</f>
        <v>278.66000000000003</v>
      </c>
    </row>
    <row r="77" spans="1:8" s="38" customFormat="1" ht="17.399999999999999">
      <c r="A77" s="32">
        <v>16</v>
      </c>
      <c r="B77" s="39"/>
      <c r="C77" s="37" t="s">
        <v>29</v>
      </c>
      <c r="D77" s="39"/>
      <c r="E77" s="33"/>
      <c r="F77" s="31"/>
      <c r="G77" s="31"/>
      <c r="H77" s="135">
        <f>ROUND(SUM(H78),2)</f>
        <v>814.19</v>
      </c>
    </row>
    <row r="78" spans="1:8" s="38" customFormat="1" ht="17.399999999999999">
      <c r="A78" s="26" t="s">
        <v>83</v>
      </c>
      <c r="B78" s="39" t="s">
        <v>110</v>
      </c>
      <c r="C78" s="40" t="s">
        <v>111</v>
      </c>
      <c r="D78" s="39" t="s">
        <v>27</v>
      </c>
      <c r="E78" s="33">
        <f>'MEMORIA DE CALCULO'!H126</f>
        <v>100.76550000000002</v>
      </c>
      <c r="F78" s="31">
        <v>6.48</v>
      </c>
      <c r="G78" s="31">
        <f t="shared" si="6"/>
        <v>8.08</v>
      </c>
      <c r="H78" s="79">
        <f>(G78*E78)</f>
        <v>814.18524000000014</v>
      </c>
    </row>
    <row r="79" spans="1:8" ht="17.399999999999999">
      <c r="A79" s="47"/>
      <c r="B79" s="26"/>
      <c r="C79" s="206" t="s">
        <v>112</v>
      </c>
      <c r="D79" s="206"/>
      <c r="E79" s="206"/>
      <c r="F79" s="206"/>
      <c r="G79" s="206"/>
      <c r="H79" s="139">
        <f>H10+H13+H19+H22+H25+H27+H31+H35+H43+H53+H66+H69+H75+H77+H8+H58</f>
        <v>59926.460000000006</v>
      </c>
    </row>
    <row r="80" spans="1:8" ht="2.25" customHeight="1" thickBot="1">
      <c r="A80" s="49"/>
      <c r="B80" s="50"/>
      <c r="C80" s="51"/>
      <c r="D80" s="52"/>
      <c r="E80" s="53"/>
      <c r="F80" s="54"/>
      <c r="G80" s="54"/>
      <c r="H80" s="80" t="e">
        <f>SUM(H8+H10+H13+H19+#REF!)</f>
        <v>#REF!</v>
      </c>
    </row>
    <row r="81" spans="1:8" ht="12.75" customHeight="1">
      <c r="A81" s="55"/>
      <c r="B81" s="56"/>
      <c r="C81" s="55"/>
      <c r="D81" s="55"/>
      <c r="E81" s="57"/>
      <c r="F81" s="58"/>
      <c r="G81" s="58"/>
      <c r="H81" s="59"/>
    </row>
    <row r="82" spans="1:8">
      <c r="F82" s="62"/>
      <c r="G82" s="62"/>
      <c r="H82" s="63"/>
    </row>
    <row r="83" spans="1:8">
      <c r="F83" s="62"/>
      <c r="G83" s="62"/>
      <c r="H83" s="63"/>
    </row>
    <row r="84" spans="1:8">
      <c r="F84" s="62"/>
      <c r="G84" s="62"/>
      <c r="H84" s="63"/>
    </row>
  </sheetData>
  <mergeCells count="8">
    <mergeCell ref="A6:F6"/>
    <mergeCell ref="C79:G79"/>
    <mergeCell ref="A1:C1"/>
    <mergeCell ref="E1:H4"/>
    <mergeCell ref="B2:D2"/>
    <mergeCell ref="B3:D3"/>
    <mergeCell ref="B4:D4"/>
    <mergeCell ref="B5:F5"/>
  </mergeCells>
  <phoneticPr fontId="12" type="noConversion"/>
  <printOptions horizontalCentered="1" verticalCentered="1" gridLines="1"/>
  <pageMargins left="0.39370078740157483" right="0.19685039370078741" top="0.39370078740157483" bottom="0.39370078740157483" header="0" footer="0"/>
  <pageSetup paperSize="9" scale="62" fitToHeight="0" orientation="landscape" r:id="rId1"/>
  <headerFooter alignWithMargins="0"/>
  <rowBreaks count="7" manualBreakCount="7">
    <brk id="18" max="7" man="1"/>
    <brk id="35" max="7" man="1"/>
    <brk id="43" max="7" man="1"/>
    <brk id="54" max="7" man="1"/>
    <brk id="63" max="7" man="1"/>
    <brk id="80" max="7" man="1"/>
    <brk id="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view="pageBreakPreview" topLeftCell="A7" zoomScale="95" zoomScaleSheetLayoutView="95" workbookViewId="0">
      <selection activeCell="H32" sqref="H32:I33"/>
    </sheetView>
  </sheetViews>
  <sheetFormatPr defaultRowHeight="13.2"/>
  <cols>
    <col min="1" max="1" width="14.33203125" customWidth="1"/>
    <col min="4" max="4" width="46.88671875" customWidth="1"/>
    <col min="5" max="5" width="22.88671875" style="5" customWidth="1"/>
    <col min="6" max="6" width="11.109375" customWidth="1"/>
    <col min="7" max="7" width="14.109375" customWidth="1"/>
    <col min="9" max="9" width="12.5546875" customWidth="1"/>
  </cols>
  <sheetData>
    <row r="1" spans="1:9" ht="26.25" customHeight="1" thickBot="1">
      <c r="A1" s="1" t="s">
        <v>6</v>
      </c>
      <c r="B1" s="214" t="s">
        <v>293</v>
      </c>
      <c r="C1" s="215"/>
      <c r="D1" s="215"/>
      <c r="E1" s="216"/>
      <c r="F1" s="263"/>
      <c r="G1" s="264"/>
      <c r="H1" s="264"/>
      <c r="I1" s="265"/>
    </row>
    <row r="2" spans="1:9" ht="16.2" customHeight="1" thickBot="1">
      <c r="A2" s="204" t="str">
        <f>'PLANILHA ORÇAMENTÁRIA- EAP'!A3</f>
        <v>END.:</v>
      </c>
      <c r="B2" s="275" t="str">
        <f>'PLANILHA ORÇAMENTÁRIA- EAP'!B3:D3</f>
        <v>R.Wilson de Souza ,Laranjeiras, João Monlevade/MG</v>
      </c>
      <c r="C2" s="276"/>
      <c r="D2" s="276"/>
      <c r="E2" s="277"/>
      <c r="F2" s="266"/>
      <c r="G2" s="267"/>
      <c r="H2" s="267"/>
      <c r="I2" s="268"/>
    </row>
    <row r="3" spans="1:9">
      <c r="A3" s="212" t="s">
        <v>9</v>
      </c>
      <c r="B3" s="278" t="str">
        <f>'PLANILHA ORÇAMENTÁRIA- EAP'!B2:D2</f>
        <v>EXECUÇÃO DE REFORMA DO PRÉDIO DO VIVEIRO MUNICIPAL</v>
      </c>
      <c r="C3" s="249"/>
      <c r="D3" s="249"/>
      <c r="E3" s="250"/>
      <c r="F3" s="266"/>
      <c r="G3" s="267"/>
      <c r="H3" s="267"/>
      <c r="I3" s="268"/>
    </row>
    <row r="4" spans="1:9" ht="12.75" customHeight="1" thickBot="1">
      <c r="A4" s="213"/>
      <c r="B4" s="251"/>
      <c r="C4" s="252"/>
      <c r="D4" s="252"/>
      <c r="E4" s="253"/>
      <c r="F4" s="266"/>
      <c r="G4" s="267"/>
      <c r="H4" s="267"/>
      <c r="I4" s="268"/>
    </row>
    <row r="5" spans="1:9" ht="24" customHeight="1" thickBot="1">
      <c r="A5" s="2" t="s">
        <v>12</v>
      </c>
      <c r="B5" s="279" t="s">
        <v>220</v>
      </c>
      <c r="C5" s="280"/>
      <c r="D5" s="201" t="s">
        <v>13</v>
      </c>
      <c r="E5" s="4">
        <v>45065</v>
      </c>
      <c r="F5" s="269"/>
      <c r="G5" s="270"/>
      <c r="H5" s="270"/>
      <c r="I5" s="271"/>
    </row>
    <row r="6" spans="1:9" ht="13.8" thickBot="1">
      <c r="A6" s="272" t="s">
        <v>294</v>
      </c>
      <c r="B6" s="273"/>
      <c r="C6" s="273"/>
      <c r="D6" s="273"/>
      <c r="E6" s="273"/>
      <c r="F6" s="273"/>
      <c r="G6" s="273"/>
      <c r="H6" s="273"/>
      <c r="I6" s="274"/>
    </row>
    <row r="7" spans="1:9" ht="27" customHeight="1" thickBot="1">
      <c r="A7" s="114" t="s">
        <v>0</v>
      </c>
      <c r="B7" s="225" t="s">
        <v>15</v>
      </c>
      <c r="C7" s="226"/>
      <c r="D7" s="227"/>
      <c r="E7" s="114" t="s">
        <v>16</v>
      </c>
      <c r="F7" s="114" t="s">
        <v>17</v>
      </c>
      <c r="G7" s="114" t="s">
        <v>221</v>
      </c>
      <c r="H7" s="222" t="s">
        <v>225</v>
      </c>
      <c r="I7" s="223"/>
    </row>
    <row r="8" spans="1:9" ht="13.2" customHeight="1">
      <c r="A8" s="246">
        <f>'PLANILHA ORÇAMENTÁRIA- EAP'!A66</f>
        <v>13</v>
      </c>
      <c r="B8" s="248" t="s">
        <v>186</v>
      </c>
      <c r="C8" s="249"/>
      <c r="D8" s="250"/>
      <c r="E8" s="254">
        <f>'PLANILHA ORÇAMENTÁRIA- EAP'!H66</f>
        <v>17319.5</v>
      </c>
      <c r="F8" s="228">
        <f>ROUND((E8)/(E40),2)</f>
        <v>0.28999999999999998</v>
      </c>
      <c r="G8" s="220">
        <f>F8</f>
        <v>0.28999999999999998</v>
      </c>
      <c r="H8" s="242" t="s">
        <v>226</v>
      </c>
      <c r="I8" s="243"/>
    </row>
    <row r="9" spans="1:9" ht="13.5" customHeight="1" thickBot="1">
      <c r="A9" s="247"/>
      <c r="B9" s="251"/>
      <c r="C9" s="252"/>
      <c r="D9" s="253"/>
      <c r="E9" s="255"/>
      <c r="F9" s="229"/>
      <c r="G9" s="221"/>
      <c r="H9" s="244"/>
      <c r="I9" s="245"/>
    </row>
    <row r="10" spans="1:9" ht="13.2" customHeight="1">
      <c r="A10" s="246">
        <f>'PLANILHA ORÇAMENTÁRIA- EAP'!A53</f>
        <v>11</v>
      </c>
      <c r="B10" s="248" t="str">
        <f>'PLANILHA ORÇAMENTÁRIA- EAP'!C53</f>
        <v>REVESTIMENTO</v>
      </c>
      <c r="C10" s="256"/>
      <c r="D10" s="257"/>
      <c r="E10" s="254">
        <f>'PLANILHA ORÇAMENTÁRIA- EAP'!H53</f>
        <v>7800.72</v>
      </c>
      <c r="F10" s="228">
        <f>ROUND((E10)/($E$40),2)</f>
        <v>0.13</v>
      </c>
      <c r="G10" s="220">
        <f>G8+F10</f>
        <v>0.42</v>
      </c>
      <c r="H10" s="242" t="s">
        <v>226</v>
      </c>
      <c r="I10" s="243"/>
    </row>
    <row r="11" spans="1:9" ht="15" customHeight="1" thickBot="1">
      <c r="A11" s="247"/>
      <c r="B11" s="258"/>
      <c r="C11" s="259"/>
      <c r="D11" s="260"/>
      <c r="E11" s="255"/>
      <c r="F11" s="229"/>
      <c r="G11" s="221"/>
      <c r="H11" s="244"/>
      <c r="I11" s="245"/>
    </row>
    <row r="12" spans="1:9">
      <c r="A12" s="246">
        <f>'PLANILHA ORÇAMENTÁRIA- EAP'!A22</f>
        <v>5</v>
      </c>
      <c r="B12" s="248" t="str">
        <f>'PLANILHA ORÇAMENTÁRIA- EAP'!C22</f>
        <v>ESQUADRIAS</v>
      </c>
      <c r="C12" s="249"/>
      <c r="D12" s="250"/>
      <c r="E12" s="254">
        <f>'PLANILHA ORÇAMENTÁRIA- EAP'!H22</f>
        <v>7507.47</v>
      </c>
      <c r="F12" s="228">
        <f t="shared" ref="F12" si="0">ROUND((E12)/($E$40),2)</f>
        <v>0.13</v>
      </c>
      <c r="G12" s="220">
        <f t="shared" ref="G12" si="1">G10+F12</f>
        <v>0.55000000000000004</v>
      </c>
      <c r="H12" s="242" t="s">
        <v>226</v>
      </c>
      <c r="I12" s="243"/>
    </row>
    <row r="13" spans="1:9" ht="13.8" thickBot="1">
      <c r="A13" s="247"/>
      <c r="B13" s="251"/>
      <c r="C13" s="252"/>
      <c r="D13" s="253"/>
      <c r="E13" s="255"/>
      <c r="F13" s="229"/>
      <c r="G13" s="221"/>
      <c r="H13" s="244"/>
      <c r="I13" s="245"/>
    </row>
    <row r="14" spans="1:9">
      <c r="A14" s="246">
        <f>'PLANILHA ORÇAMENTÁRIA- EAP'!A43</f>
        <v>10</v>
      </c>
      <c r="B14" s="248" t="str">
        <f>'PLANILHA ORÇAMENTÁRIA- EAP'!C43</f>
        <v xml:space="preserve">LOUÇAS, METAIS E ACESSÓRIOS </v>
      </c>
      <c r="C14" s="249"/>
      <c r="D14" s="250"/>
      <c r="E14" s="254">
        <f>'PLANILHA ORÇAMENTÁRIA- EAP'!H43</f>
        <v>4924.24</v>
      </c>
      <c r="F14" s="228">
        <f t="shared" ref="F14" si="2">ROUND((E14)/($E$40),2)</f>
        <v>0.08</v>
      </c>
      <c r="G14" s="220">
        <f t="shared" ref="G14" si="3">G12+F14</f>
        <v>0.63</v>
      </c>
      <c r="H14" s="242" t="s">
        <v>226</v>
      </c>
      <c r="I14" s="243"/>
    </row>
    <row r="15" spans="1:9" ht="13.8" thickBot="1">
      <c r="A15" s="247"/>
      <c r="B15" s="251"/>
      <c r="C15" s="252"/>
      <c r="D15" s="253"/>
      <c r="E15" s="255"/>
      <c r="F15" s="229"/>
      <c r="G15" s="221"/>
      <c r="H15" s="244"/>
      <c r="I15" s="245"/>
    </row>
    <row r="16" spans="1:9">
      <c r="A16" s="246">
        <f>'PLANILHA ORÇAMENTÁRIA- EAP'!A27</f>
        <v>7</v>
      </c>
      <c r="B16" s="248" t="str">
        <f>'PLANILHA ORÇAMENTÁRIA- EAP'!C27</f>
        <v>INSTALAÇÕES HIDRÁULICAS</v>
      </c>
      <c r="C16" s="249"/>
      <c r="D16" s="250"/>
      <c r="E16" s="254">
        <f>'PLANILHA ORÇAMENTÁRIA- EAP'!H27</f>
        <v>4470.1899999999996</v>
      </c>
      <c r="F16" s="228">
        <f t="shared" ref="F16" si="4">ROUND((E16)/($E$40),2)</f>
        <v>7.0000000000000007E-2</v>
      </c>
      <c r="G16" s="220">
        <f t="shared" ref="G16" si="5">G14+F16</f>
        <v>0.7</v>
      </c>
      <c r="H16" s="242" t="s">
        <v>226</v>
      </c>
      <c r="I16" s="243"/>
    </row>
    <row r="17" spans="1:9" ht="13.8" thickBot="1">
      <c r="A17" s="247"/>
      <c r="B17" s="251"/>
      <c r="C17" s="252"/>
      <c r="D17" s="253"/>
      <c r="E17" s="255"/>
      <c r="F17" s="229"/>
      <c r="G17" s="221"/>
      <c r="H17" s="244"/>
      <c r="I17" s="245"/>
    </row>
    <row r="18" spans="1:9">
      <c r="A18" s="246">
        <f>'PLANILHA ORÇAMENTÁRIA- EAP'!A10</f>
        <v>2</v>
      </c>
      <c r="B18" s="248" t="str">
        <f>'PLANILHA ORÇAMENTÁRIA- EAP'!C10</f>
        <v>SERVIÇOS PRELIMINARES</v>
      </c>
      <c r="C18" s="249"/>
      <c r="D18" s="250"/>
      <c r="E18" s="254">
        <f>'PLANILHA ORÇAMENTÁRIA- EAP'!H10</f>
        <v>3733.92</v>
      </c>
      <c r="F18" s="228">
        <f t="shared" ref="F18" si="6">ROUND((E18)/($E$40),2)</f>
        <v>0.06</v>
      </c>
      <c r="G18" s="220">
        <f t="shared" ref="G18" si="7">G16+F18</f>
        <v>0.76</v>
      </c>
      <c r="H18" s="242" t="s">
        <v>226</v>
      </c>
      <c r="I18" s="243"/>
    </row>
    <row r="19" spans="1:9" ht="13.8" thickBot="1">
      <c r="A19" s="247"/>
      <c r="B19" s="251"/>
      <c r="C19" s="252"/>
      <c r="D19" s="253"/>
      <c r="E19" s="255"/>
      <c r="F19" s="229"/>
      <c r="G19" s="221"/>
      <c r="H19" s="244"/>
      <c r="I19" s="245"/>
    </row>
    <row r="20" spans="1:9">
      <c r="A20" s="246">
        <f>'PLANILHA ORÇAMENTÁRIA- EAP'!A8</f>
        <v>1</v>
      </c>
      <c r="B20" s="248" t="str">
        <f>'PLANILHA ORÇAMENTÁRIA- EAP'!C8</f>
        <v>ADMINISTRAÇÃO LOCAL</v>
      </c>
      <c r="C20" s="249"/>
      <c r="D20" s="250"/>
      <c r="E20" s="254">
        <f>'PLANILHA ORÇAMENTÁRIA- EAP'!H8</f>
        <v>3915.17</v>
      </c>
      <c r="F20" s="228">
        <f t="shared" ref="F20" si="8">ROUND((E20)/($E$40),2)</f>
        <v>7.0000000000000007E-2</v>
      </c>
      <c r="G20" s="220">
        <f t="shared" ref="G20" si="9">G18+F20</f>
        <v>0.83000000000000007</v>
      </c>
      <c r="H20" s="242" t="s">
        <v>226</v>
      </c>
      <c r="I20" s="243"/>
    </row>
    <row r="21" spans="1:9" ht="13.8" thickBot="1">
      <c r="A21" s="247"/>
      <c r="B21" s="251"/>
      <c r="C21" s="252"/>
      <c r="D21" s="253"/>
      <c r="E21" s="255"/>
      <c r="F21" s="229"/>
      <c r="G21" s="221"/>
      <c r="H21" s="244"/>
      <c r="I21" s="245"/>
    </row>
    <row r="22" spans="1:9">
      <c r="A22" s="246">
        <f>'PLANILHA ORÇAMENTÁRIA- EAP'!A35</f>
        <v>9</v>
      </c>
      <c r="B22" s="248" t="str">
        <f>'PLANILHA ORÇAMENTÁRIA- EAP'!C35</f>
        <v>INSTALAÇÕES SANITÁRIAS</v>
      </c>
      <c r="C22" s="249"/>
      <c r="D22" s="250"/>
      <c r="E22" s="254">
        <f>'PLANILHA ORÇAMENTÁRIA- EAP'!H35</f>
        <v>3122.79</v>
      </c>
      <c r="F22" s="228">
        <f t="shared" ref="F22" si="10">ROUND((E22)/($E$40),2)</f>
        <v>0.05</v>
      </c>
      <c r="G22" s="220">
        <f t="shared" ref="G22" si="11">G20+F22</f>
        <v>0.88000000000000012</v>
      </c>
      <c r="H22" s="234" t="s">
        <v>227</v>
      </c>
      <c r="I22" s="235"/>
    </row>
    <row r="23" spans="1:9" ht="13.8" thickBot="1">
      <c r="A23" s="247"/>
      <c r="B23" s="251"/>
      <c r="C23" s="252"/>
      <c r="D23" s="253"/>
      <c r="E23" s="255"/>
      <c r="F23" s="229"/>
      <c r="G23" s="221"/>
      <c r="H23" s="236"/>
      <c r="I23" s="237"/>
    </row>
    <row r="24" spans="1:9">
      <c r="A24" s="246">
        <f>'PLANILHA ORÇAMENTÁRIA- EAP'!A19</f>
        <v>4</v>
      </c>
      <c r="B24" s="248" t="str">
        <f>'PLANILHA ORÇAMENTÁRIA- EAP'!C19</f>
        <v>TRANSPORTE DE MATERIAL</v>
      </c>
      <c r="C24" s="249"/>
      <c r="D24" s="250"/>
      <c r="E24" s="254">
        <f>'PLANILHA ORÇAMENTÁRIA- EAP'!H19</f>
        <v>2528.41</v>
      </c>
      <c r="F24" s="228">
        <f t="shared" ref="F24" si="12">ROUND((E24)/($E$40),2)</f>
        <v>0.04</v>
      </c>
      <c r="G24" s="220">
        <f t="shared" ref="G24" si="13">G22+F24</f>
        <v>0.92000000000000015</v>
      </c>
      <c r="H24" s="234" t="s">
        <v>227</v>
      </c>
      <c r="I24" s="235"/>
    </row>
    <row r="25" spans="1:9" ht="13.8" thickBot="1">
      <c r="A25" s="247"/>
      <c r="B25" s="251"/>
      <c r="C25" s="252"/>
      <c r="D25" s="253"/>
      <c r="E25" s="255"/>
      <c r="F25" s="229"/>
      <c r="G25" s="221"/>
      <c r="H25" s="236"/>
      <c r="I25" s="237"/>
    </row>
    <row r="26" spans="1:9">
      <c r="A26" s="246">
        <f>'PLANILHA ORÇAMENTÁRIA- EAP'!A69</f>
        <v>14</v>
      </c>
      <c r="B26" s="248" t="str">
        <f>'PLANILHA ORÇAMENTÁRIA- EAP'!C69</f>
        <v xml:space="preserve">FUNDAÇÃO </v>
      </c>
      <c r="C26" s="249"/>
      <c r="D26" s="250"/>
      <c r="E26" s="254">
        <f>'PLANILHA ORÇAMENTÁRIA- EAP'!H69</f>
        <v>810.01</v>
      </c>
      <c r="F26" s="228">
        <f t="shared" ref="F26" si="14">ROUND((E26)/($E$40),2)</f>
        <v>0.01</v>
      </c>
      <c r="G26" s="220">
        <f t="shared" ref="G26" si="15">G24+F26</f>
        <v>0.93000000000000016</v>
      </c>
      <c r="H26" s="234" t="s">
        <v>227</v>
      </c>
      <c r="I26" s="235"/>
    </row>
    <row r="27" spans="1:9" ht="13.8" thickBot="1">
      <c r="A27" s="247"/>
      <c r="B27" s="251"/>
      <c r="C27" s="252"/>
      <c r="D27" s="253"/>
      <c r="E27" s="255"/>
      <c r="F27" s="229"/>
      <c r="G27" s="221"/>
      <c r="H27" s="236"/>
      <c r="I27" s="237"/>
    </row>
    <row r="28" spans="1:9">
      <c r="A28" s="246">
        <f>'PLANILHA ORÇAMENTÁRIA- EAP'!A77</f>
        <v>16</v>
      </c>
      <c r="B28" s="248" t="str">
        <f>'PLANILHA ORÇAMENTÁRIA- EAP'!C77</f>
        <v>LIMPEZA FINAL PARA ENTREGA DA OBRA</v>
      </c>
      <c r="C28" s="249"/>
      <c r="D28" s="250"/>
      <c r="E28" s="254">
        <f>'PLANILHA ORÇAMENTÁRIA- EAP'!H77</f>
        <v>814.19</v>
      </c>
      <c r="F28" s="228">
        <f t="shared" ref="F28" si="16">ROUND((E28)/($E$40),2)</f>
        <v>0.01</v>
      </c>
      <c r="G28" s="220">
        <f t="shared" ref="G28" si="17">G26+F28</f>
        <v>0.94000000000000017</v>
      </c>
      <c r="H28" s="234" t="s">
        <v>227</v>
      </c>
      <c r="I28" s="235"/>
    </row>
    <row r="29" spans="1:9" ht="13.8" thickBot="1">
      <c r="A29" s="247"/>
      <c r="B29" s="251"/>
      <c r="C29" s="252"/>
      <c r="D29" s="253"/>
      <c r="E29" s="255"/>
      <c r="F29" s="229"/>
      <c r="G29" s="221"/>
      <c r="H29" s="236"/>
      <c r="I29" s="237"/>
    </row>
    <row r="30" spans="1:9">
      <c r="A30" s="246">
        <f>'PLANILHA ORÇAMENTÁRIA- EAP'!A31</f>
        <v>8</v>
      </c>
      <c r="B30" s="248" t="str">
        <f>'PLANILHA ORÇAMENTÁRIA- EAP'!C31</f>
        <v xml:space="preserve">CONEXOES METAIS </v>
      </c>
      <c r="C30" s="249"/>
      <c r="D30" s="250"/>
      <c r="E30" s="254">
        <f>'PLANILHA ORÇAMENTÁRIA- EAP'!H31</f>
        <v>805.84</v>
      </c>
      <c r="F30" s="228">
        <f>ROUND((E30)/($E$40),2)</f>
        <v>0.01</v>
      </c>
      <c r="G30" s="220">
        <f t="shared" ref="G30" si="18">G28+F30</f>
        <v>0.95000000000000018</v>
      </c>
      <c r="H30" s="234" t="s">
        <v>227</v>
      </c>
      <c r="I30" s="235"/>
    </row>
    <row r="31" spans="1:9" ht="13.8" thickBot="1">
      <c r="A31" s="247"/>
      <c r="B31" s="251"/>
      <c r="C31" s="252"/>
      <c r="D31" s="253"/>
      <c r="E31" s="255"/>
      <c r="F31" s="229"/>
      <c r="G31" s="221"/>
      <c r="H31" s="236"/>
      <c r="I31" s="237"/>
    </row>
    <row r="32" spans="1:9" ht="12.75" customHeight="1">
      <c r="A32" s="246">
        <f>'PLANILHA ORÇAMENTÁRIA- EAP'!A25</f>
        <v>6</v>
      </c>
      <c r="B32" s="248" t="str">
        <f>'PLANILHA ORÇAMENTÁRIA- EAP'!C25</f>
        <v>CONTRAPISO</v>
      </c>
      <c r="C32" s="256"/>
      <c r="D32" s="257"/>
      <c r="E32" s="254">
        <f>'PLANILHA ORÇAMENTÁRIA- EAP'!H25</f>
        <v>772.35</v>
      </c>
      <c r="F32" s="228">
        <f t="shared" ref="F32" si="19">ROUND((E32)/($E$40),2)</f>
        <v>0.01</v>
      </c>
      <c r="G32" s="220">
        <f t="shared" ref="G32" si="20">G28+F32</f>
        <v>0.95000000000000018</v>
      </c>
      <c r="H32" s="234" t="s">
        <v>227</v>
      </c>
      <c r="I32" s="235"/>
    </row>
    <row r="33" spans="1:9" ht="13.8" thickBot="1">
      <c r="A33" s="247"/>
      <c r="B33" s="258"/>
      <c r="C33" s="259"/>
      <c r="D33" s="260"/>
      <c r="E33" s="255"/>
      <c r="F33" s="229"/>
      <c r="G33" s="221"/>
      <c r="H33" s="236"/>
      <c r="I33" s="237"/>
    </row>
    <row r="34" spans="1:9" ht="12.75" customHeight="1">
      <c r="A34" s="246">
        <f>'PLANILHA ORÇAMENTÁRIA- EAP'!A13</f>
        <v>3</v>
      </c>
      <c r="B34" s="248" t="str">
        <f>'PLANILHA ORÇAMENTÁRIA- EAP'!C13</f>
        <v>DEMOLIÇÕES E REMOÇÕES</v>
      </c>
      <c r="C34" s="249"/>
      <c r="D34" s="250"/>
      <c r="E34" s="254">
        <f>'PLANILHA ORÇAMENTÁRIA- EAP'!H13</f>
        <v>743.89</v>
      </c>
      <c r="F34" s="228">
        <f t="shared" ref="F34" si="21">ROUND((E34)/($E$40),2)</f>
        <v>0.01</v>
      </c>
      <c r="G34" s="220">
        <f t="shared" ref="G34" si="22">G30+F34</f>
        <v>0.96000000000000019</v>
      </c>
      <c r="H34" s="238" t="s">
        <v>228</v>
      </c>
      <c r="I34" s="239"/>
    </row>
    <row r="35" spans="1:9" ht="13.8" thickBot="1">
      <c r="A35" s="247"/>
      <c r="B35" s="251"/>
      <c r="C35" s="252"/>
      <c r="D35" s="253"/>
      <c r="E35" s="255"/>
      <c r="F35" s="229"/>
      <c r="G35" s="221"/>
      <c r="H35" s="240"/>
      <c r="I35" s="241"/>
    </row>
    <row r="36" spans="1:9">
      <c r="A36" s="246">
        <f>'PLANILHA ORÇAMENTÁRIA- EAP'!A58</f>
        <v>12</v>
      </c>
      <c r="B36" s="248" t="str">
        <f>'PLANILHA ORÇAMENTÁRIA- EAP'!C58</f>
        <v>INSTALAÇÕES ELÉTRICA</v>
      </c>
      <c r="C36" s="249"/>
      <c r="D36" s="250"/>
      <c r="E36" s="254">
        <f>'PLANILHA ORÇAMENTÁRIA- EAP'!H58</f>
        <v>379.11</v>
      </c>
      <c r="F36" s="228">
        <f t="shared" ref="F36" si="23">ROUND((E36)/($E$40),2)</f>
        <v>0.01</v>
      </c>
      <c r="G36" s="220">
        <f t="shared" ref="G36" si="24">G34+F36</f>
        <v>0.9700000000000002</v>
      </c>
      <c r="H36" s="238" t="s">
        <v>228</v>
      </c>
      <c r="I36" s="239"/>
    </row>
    <row r="37" spans="1:9" ht="13.8" thickBot="1">
      <c r="A37" s="247"/>
      <c r="B37" s="251"/>
      <c r="C37" s="252"/>
      <c r="D37" s="253"/>
      <c r="E37" s="255"/>
      <c r="F37" s="229"/>
      <c r="G37" s="221"/>
      <c r="H37" s="240"/>
      <c r="I37" s="241"/>
    </row>
    <row r="38" spans="1:9">
      <c r="A38" s="246">
        <f>'PLANILHA ORÇAMENTÁRIA- EAP'!A75</f>
        <v>15</v>
      </c>
      <c r="B38" s="248" t="str">
        <f>'PLANILHA ORÇAMENTÁRIA- EAP'!C75</f>
        <v>MOBILIZAÇÃO E DESMOBILIZAÇÃO</v>
      </c>
      <c r="C38" s="249"/>
      <c r="D38" s="250"/>
      <c r="E38" s="254">
        <f>'PLANILHA ORÇAMENTÁRIA- EAP'!H75</f>
        <v>278.66000000000003</v>
      </c>
      <c r="F38" s="228">
        <f t="shared" ref="F38" si="25">ROUND((E38)/($E$40),2)</f>
        <v>0</v>
      </c>
      <c r="G38" s="220">
        <f t="shared" ref="G38" si="26">G36+F38</f>
        <v>0.9700000000000002</v>
      </c>
      <c r="H38" s="238" t="s">
        <v>228</v>
      </c>
      <c r="I38" s="239"/>
    </row>
    <row r="39" spans="1:9" ht="13.8" thickBot="1">
      <c r="A39" s="247"/>
      <c r="B39" s="251"/>
      <c r="C39" s="252"/>
      <c r="D39" s="253"/>
      <c r="E39" s="255"/>
      <c r="F39" s="229"/>
      <c r="G39" s="221"/>
      <c r="H39" s="240"/>
      <c r="I39" s="241"/>
    </row>
    <row r="40" spans="1:9">
      <c r="A40" s="222" t="s">
        <v>5</v>
      </c>
      <c r="B40" s="223"/>
      <c r="C40" s="223"/>
      <c r="D40" s="224"/>
      <c r="E40" s="261">
        <f>ROUND(SUM(E8:E39),2)</f>
        <v>59926.46</v>
      </c>
      <c r="F40" s="228">
        <v>1</v>
      </c>
      <c r="G40" s="220">
        <v>1</v>
      </c>
      <c r="H40" s="230"/>
      <c r="I40" s="231"/>
    </row>
    <row r="41" spans="1:9" ht="13.8" thickBot="1">
      <c r="A41" s="225"/>
      <c r="B41" s="226"/>
      <c r="C41" s="226"/>
      <c r="D41" s="227"/>
      <c r="E41" s="262"/>
      <c r="F41" s="229"/>
      <c r="G41" s="221"/>
      <c r="H41" s="232"/>
      <c r="I41" s="233"/>
    </row>
    <row r="42" spans="1:9" ht="13.8" thickBot="1">
      <c r="A42" s="212" t="s">
        <v>230</v>
      </c>
      <c r="B42" s="214" t="s">
        <v>229</v>
      </c>
      <c r="C42" s="215"/>
      <c r="D42" s="215"/>
      <c r="E42" s="215"/>
      <c r="F42" s="215"/>
      <c r="G42" s="215"/>
      <c r="H42" s="215"/>
      <c r="I42" s="216"/>
    </row>
    <row r="43" spans="1:9" ht="99.6" customHeight="1" thickBot="1">
      <c r="A43" s="213"/>
      <c r="B43" s="217"/>
      <c r="C43" s="218"/>
      <c r="D43" s="218"/>
      <c r="E43" s="218"/>
      <c r="F43" s="218"/>
      <c r="G43" s="218"/>
      <c r="H43" s="218"/>
      <c r="I43" s="219"/>
    </row>
    <row r="44" spans="1:9">
      <c r="A44" s="137"/>
      <c r="C44" s="117"/>
      <c r="D44" s="138"/>
      <c r="E44" s="117"/>
      <c r="F44" s="117"/>
      <c r="G44" s="138"/>
      <c r="H44" s="138"/>
    </row>
  </sheetData>
  <mergeCells count="113">
    <mergeCell ref="B1:E1"/>
    <mergeCell ref="B2:E2"/>
    <mergeCell ref="A3:A4"/>
    <mergeCell ref="B3:E4"/>
    <mergeCell ref="B5:C5"/>
    <mergeCell ref="A12:A13"/>
    <mergeCell ref="B12:D13"/>
    <mergeCell ref="E12:E13"/>
    <mergeCell ref="F12:F13"/>
    <mergeCell ref="A10:A11"/>
    <mergeCell ref="B10:D11"/>
    <mergeCell ref="E10:E11"/>
    <mergeCell ref="F10:F11"/>
    <mergeCell ref="B7:D7"/>
    <mergeCell ref="A8:A9"/>
    <mergeCell ref="B8:D9"/>
    <mergeCell ref="A14:A15"/>
    <mergeCell ref="B14:D15"/>
    <mergeCell ref="E14:E15"/>
    <mergeCell ref="F14:F15"/>
    <mergeCell ref="F8:F9"/>
    <mergeCell ref="B20:D21"/>
    <mergeCell ref="E20:E21"/>
    <mergeCell ref="F20:F21"/>
    <mergeCell ref="A18:A19"/>
    <mergeCell ref="B18:D19"/>
    <mergeCell ref="E18:E19"/>
    <mergeCell ref="F18:F19"/>
    <mergeCell ref="A20:A21"/>
    <mergeCell ref="H24:I25"/>
    <mergeCell ref="F1:I5"/>
    <mergeCell ref="A6:I6"/>
    <mergeCell ref="H7:I7"/>
    <mergeCell ref="H8:I9"/>
    <mergeCell ref="H10:I11"/>
    <mergeCell ref="H12:I13"/>
    <mergeCell ref="B28:D29"/>
    <mergeCell ref="E28:E29"/>
    <mergeCell ref="F28:F29"/>
    <mergeCell ref="A26:A27"/>
    <mergeCell ref="B26:D27"/>
    <mergeCell ref="E26:E27"/>
    <mergeCell ref="F26:F27"/>
    <mergeCell ref="A24:A25"/>
    <mergeCell ref="B24:D25"/>
    <mergeCell ref="E24:E25"/>
    <mergeCell ref="F24:F25"/>
    <mergeCell ref="E8:E9"/>
    <mergeCell ref="A16:A17"/>
    <mergeCell ref="B16:D17"/>
    <mergeCell ref="E16:E17"/>
    <mergeCell ref="F16:F17"/>
    <mergeCell ref="A28:A29"/>
    <mergeCell ref="G22:G23"/>
    <mergeCell ref="G24:G25"/>
    <mergeCell ref="G26:G27"/>
    <mergeCell ref="G28:G29"/>
    <mergeCell ref="G30:G31"/>
    <mergeCell ref="A32:A33"/>
    <mergeCell ref="B32:D33"/>
    <mergeCell ref="E32:E33"/>
    <mergeCell ref="F32:F33"/>
    <mergeCell ref="A22:A23"/>
    <mergeCell ref="B22:D23"/>
    <mergeCell ref="E22:E23"/>
    <mergeCell ref="F22:F23"/>
    <mergeCell ref="G32:G33"/>
    <mergeCell ref="H32:I33"/>
    <mergeCell ref="A34:A35"/>
    <mergeCell ref="B34:D35"/>
    <mergeCell ref="E34:E35"/>
    <mergeCell ref="A30:A31"/>
    <mergeCell ref="B30:D31"/>
    <mergeCell ref="E30:E31"/>
    <mergeCell ref="F30:F31"/>
    <mergeCell ref="H30:I31"/>
    <mergeCell ref="H34:I35"/>
    <mergeCell ref="H36:I37"/>
    <mergeCell ref="H38:I39"/>
    <mergeCell ref="H14:I15"/>
    <mergeCell ref="H16:I17"/>
    <mergeCell ref="H18:I19"/>
    <mergeCell ref="H20:I21"/>
    <mergeCell ref="H22:I23"/>
    <mergeCell ref="G8:G9"/>
    <mergeCell ref="G10:G11"/>
    <mergeCell ref="G12:G13"/>
    <mergeCell ref="G14:G15"/>
    <mergeCell ref="G16:G17"/>
    <mergeCell ref="G18:G19"/>
    <mergeCell ref="G20:G21"/>
    <mergeCell ref="H26:I27"/>
    <mergeCell ref="H28:I29"/>
    <mergeCell ref="A42:A43"/>
    <mergeCell ref="B42:I42"/>
    <mergeCell ref="B43:I43"/>
    <mergeCell ref="G34:G35"/>
    <mergeCell ref="G36:G37"/>
    <mergeCell ref="G38:G39"/>
    <mergeCell ref="A40:D41"/>
    <mergeCell ref="F40:F41"/>
    <mergeCell ref="G40:G41"/>
    <mergeCell ref="F34:F35"/>
    <mergeCell ref="H40:I41"/>
    <mergeCell ref="E40:E41"/>
    <mergeCell ref="A38:A39"/>
    <mergeCell ref="B38:D39"/>
    <mergeCell ref="E38:E39"/>
    <mergeCell ref="F38:F39"/>
    <mergeCell ref="A36:A37"/>
    <mergeCell ref="B36:D37"/>
    <mergeCell ref="E36:E37"/>
    <mergeCell ref="F36:F37"/>
  </mergeCells>
  <printOptions horizontalCentered="1" verticalCentered="1" gridLines="1"/>
  <pageMargins left="0.51181102362204722" right="0.51181102362204722" top="0.78740157480314965" bottom="0.78740157480314965" header="0.31496062992125984" footer="0.31496062992125984"/>
  <pageSetup paperSize="9" scale="73"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4"/>
  <sheetViews>
    <sheetView view="pageBreakPreview" zoomScaleSheetLayoutView="100" workbookViewId="0">
      <selection activeCell="D45" sqref="D45"/>
    </sheetView>
  </sheetViews>
  <sheetFormatPr defaultRowHeight="13.2"/>
  <cols>
    <col min="1" max="1" width="14.33203125" customWidth="1"/>
    <col min="4" max="4" width="46.88671875" customWidth="1"/>
    <col min="5" max="5" width="22.88671875" style="5" customWidth="1"/>
    <col min="6" max="6" width="11.109375" customWidth="1"/>
    <col min="7" max="9" width="14.109375" customWidth="1"/>
    <col min="11" max="11" width="22.44140625" customWidth="1"/>
    <col min="13" max="13" width="10.33203125" bestFit="1" customWidth="1"/>
    <col min="15" max="15" width="12.5546875" customWidth="1"/>
  </cols>
  <sheetData>
    <row r="1" spans="1:15" ht="26.25" customHeight="1" thickBot="1">
      <c r="A1" s="1" t="s">
        <v>6</v>
      </c>
      <c r="B1" s="214" t="s">
        <v>7</v>
      </c>
      <c r="C1" s="215"/>
      <c r="D1" s="215"/>
      <c r="E1" s="216"/>
      <c r="F1" s="263"/>
      <c r="G1" s="264"/>
      <c r="H1" s="264"/>
      <c r="I1" s="264"/>
      <c r="J1" s="292" t="s">
        <v>8</v>
      </c>
      <c r="K1" s="293"/>
    </row>
    <row r="2" spans="1:15" ht="21" customHeight="1" thickBot="1">
      <c r="A2" s="204" t="str">
        <f>'PLANILHA ORÇAMENTÁRIA- EAP'!A3</f>
        <v>END.:</v>
      </c>
      <c r="B2" s="296" t="str">
        <f>'PLANILHA ORÇAMENTÁRIA- EAP'!B3:D3</f>
        <v>R.Wilson de Souza ,Laranjeiras, João Monlevade/MG</v>
      </c>
      <c r="C2" s="276"/>
      <c r="D2" s="276"/>
      <c r="E2" s="277"/>
      <c r="F2" s="266"/>
      <c r="G2" s="267"/>
      <c r="H2" s="267"/>
      <c r="I2" s="267"/>
      <c r="J2" s="294"/>
      <c r="K2" s="295"/>
    </row>
    <row r="3" spans="1:15">
      <c r="A3" s="212" t="s">
        <v>9</v>
      </c>
      <c r="B3" s="278" t="str">
        <f>'PLANILHA ORÇAMENTÁRIA- EAP'!B2:D2</f>
        <v>EXECUÇÃO DE REFORMA DO PRÉDIO DO VIVEIRO MUNICIPAL</v>
      </c>
      <c r="C3" s="249"/>
      <c r="D3" s="249"/>
      <c r="E3" s="250"/>
      <c r="F3" s="266"/>
      <c r="G3" s="267"/>
      <c r="H3" s="267"/>
      <c r="I3" s="267"/>
      <c r="J3" s="297" t="s">
        <v>10</v>
      </c>
      <c r="K3" s="298"/>
    </row>
    <row r="4" spans="1:15" ht="12.75" customHeight="1" thickBot="1">
      <c r="A4" s="213"/>
      <c r="B4" s="251"/>
      <c r="C4" s="252"/>
      <c r="D4" s="252"/>
      <c r="E4" s="253"/>
      <c r="F4" s="266"/>
      <c r="G4" s="267"/>
      <c r="H4" s="267"/>
      <c r="I4" s="267"/>
      <c r="J4" s="299" t="s">
        <v>11</v>
      </c>
      <c r="K4" s="300"/>
    </row>
    <row r="5" spans="1:15" ht="24" customHeight="1" thickBot="1">
      <c r="A5" s="2" t="s">
        <v>12</v>
      </c>
      <c r="B5" s="279" t="s">
        <v>220</v>
      </c>
      <c r="C5" s="280"/>
      <c r="D5" s="202" t="s">
        <v>13</v>
      </c>
      <c r="E5" s="4">
        <f>ABC!E5</f>
        <v>45065</v>
      </c>
      <c r="F5" s="269"/>
      <c r="G5" s="270"/>
      <c r="H5" s="270"/>
      <c r="I5" s="270"/>
      <c r="J5" s="301" t="s">
        <v>14</v>
      </c>
      <c r="K5" s="302"/>
    </row>
    <row r="6" spans="1:15" ht="13.8" thickBot="1">
      <c r="A6" s="214" t="s">
        <v>7</v>
      </c>
      <c r="B6" s="215"/>
      <c r="C6" s="215"/>
      <c r="D6" s="215"/>
      <c r="E6" s="215"/>
      <c r="F6" s="215"/>
      <c r="G6" s="215"/>
      <c r="H6" s="215"/>
      <c r="I6" s="215"/>
      <c r="J6" s="215"/>
      <c r="K6" s="216"/>
    </row>
    <row r="7" spans="1:15" ht="13.8" thickBot="1">
      <c r="A7" s="1" t="s">
        <v>0</v>
      </c>
      <c r="B7" s="214" t="s">
        <v>15</v>
      </c>
      <c r="C7" s="215"/>
      <c r="D7" s="216"/>
      <c r="E7" s="1" t="s">
        <v>16</v>
      </c>
      <c r="F7" s="1" t="s">
        <v>17</v>
      </c>
      <c r="G7" s="118" t="s">
        <v>18</v>
      </c>
      <c r="H7" s="118" t="s">
        <v>19</v>
      </c>
      <c r="I7" s="118" t="s">
        <v>36</v>
      </c>
      <c r="J7" s="222" t="s">
        <v>5</v>
      </c>
      <c r="K7" s="224"/>
    </row>
    <row r="8" spans="1:15">
      <c r="A8" s="246">
        <v>1</v>
      </c>
      <c r="B8" s="278" t="str">
        <f>'PLANILHA ORÇAMENTÁRIA- EAP'!C8</f>
        <v>ADMINISTRAÇÃO LOCAL</v>
      </c>
      <c r="C8" s="249"/>
      <c r="D8" s="250"/>
      <c r="E8" s="281">
        <f>'PLANILHA ORÇAMENTÁRIA- EAP'!H8</f>
        <v>3915.17</v>
      </c>
      <c r="F8" s="283">
        <f>E8/E$42</f>
        <v>6.5332909702992631E-2</v>
      </c>
      <c r="G8" s="143">
        <f>1/3</f>
        <v>0.33333333333333331</v>
      </c>
      <c r="H8" s="143">
        <f t="shared" ref="H8:I8" si="0">1/3</f>
        <v>0.33333333333333331</v>
      </c>
      <c r="I8" s="143">
        <f t="shared" si="0"/>
        <v>0.33333333333333331</v>
      </c>
      <c r="J8" s="285">
        <f t="shared" ref="J8:J37" si="1">SUM(G8:I8)</f>
        <v>1</v>
      </c>
      <c r="K8" s="285"/>
    </row>
    <row r="9" spans="1:15" ht="13.5" customHeight="1" thickBot="1">
      <c r="A9" s="247"/>
      <c r="B9" s="251"/>
      <c r="C9" s="252"/>
      <c r="D9" s="253"/>
      <c r="E9" s="282"/>
      <c r="F9" s="284"/>
      <c r="G9" s="147">
        <f>G8*$E$8</f>
        <v>1305.0566666666666</v>
      </c>
      <c r="H9" s="147">
        <f>H8*$E$8</f>
        <v>1305.0566666666666</v>
      </c>
      <c r="I9" s="147">
        <f>I8*$E$8</f>
        <v>1305.0566666666666</v>
      </c>
      <c r="J9" s="291">
        <f t="shared" si="1"/>
        <v>3915.17</v>
      </c>
      <c r="K9" s="291"/>
      <c r="O9" s="7"/>
    </row>
    <row r="10" spans="1:15">
      <c r="A10" s="246">
        <v>2</v>
      </c>
      <c r="B10" s="278" t="str">
        <f>'PLANILHA ORÇAMENTÁRIA- EAP'!C10</f>
        <v>SERVIÇOS PRELIMINARES</v>
      </c>
      <c r="C10" s="249"/>
      <c r="D10" s="250"/>
      <c r="E10" s="281">
        <f>'PLANILHA ORÇAMENTÁRIA- EAP'!H10</f>
        <v>3733.92</v>
      </c>
      <c r="F10" s="283">
        <f t="shared" ref="F10" si="2">E10/E$42</f>
        <v>6.2308369291294699E-2</v>
      </c>
      <c r="G10" s="145">
        <v>0.41299999999999998</v>
      </c>
      <c r="H10" s="145">
        <v>0.29349999999999998</v>
      </c>
      <c r="I10" s="145">
        <v>0.29349999999999998</v>
      </c>
      <c r="J10" s="285">
        <f t="shared" si="1"/>
        <v>0.99999999999999989</v>
      </c>
      <c r="K10" s="285"/>
    </row>
    <row r="11" spans="1:15" ht="15" customHeight="1" thickBot="1">
      <c r="A11" s="247"/>
      <c r="B11" s="251"/>
      <c r="C11" s="252"/>
      <c r="D11" s="253"/>
      <c r="E11" s="282"/>
      <c r="F11" s="284"/>
      <c r="G11" s="147">
        <f>G10*$E$10</f>
        <v>1542.10896</v>
      </c>
      <c r="H11" s="147">
        <f>H10*$E$10</f>
        <v>1095.90552</v>
      </c>
      <c r="I11" s="147">
        <f>I10*$E$10</f>
        <v>1095.90552</v>
      </c>
      <c r="J11" s="286">
        <f t="shared" si="1"/>
        <v>3733.92</v>
      </c>
      <c r="K11" s="287"/>
    </row>
    <row r="12" spans="1:15">
      <c r="A12" s="246">
        <v>3</v>
      </c>
      <c r="B12" s="278" t="str">
        <f>'PLANILHA ORÇAMENTÁRIA- EAP'!C13</f>
        <v>DEMOLIÇÕES E REMOÇÕES</v>
      </c>
      <c r="C12" s="249"/>
      <c r="D12" s="250"/>
      <c r="E12" s="281">
        <f>'PLANILHA ORÇAMENTÁRIA- EAP'!H13</f>
        <v>743.89</v>
      </c>
      <c r="F12" s="283">
        <f t="shared" ref="F12" si="3">E12/E$42</f>
        <v>1.2413381334388849E-2</v>
      </c>
      <c r="G12" s="145">
        <v>1</v>
      </c>
      <c r="H12" s="145"/>
      <c r="I12" s="145"/>
      <c r="J12" s="285">
        <f t="shared" si="1"/>
        <v>1</v>
      </c>
      <c r="K12" s="285"/>
    </row>
    <row r="13" spans="1:15" ht="13.8" thickBot="1">
      <c r="A13" s="247"/>
      <c r="B13" s="251"/>
      <c r="C13" s="252"/>
      <c r="D13" s="253"/>
      <c r="E13" s="282"/>
      <c r="F13" s="284"/>
      <c r="G13" s="147">
        <f>G12*$E$12</f>
        <v>743.89</v>
      </c>
      <c r="H13" s="147">
        <f>H12*$E$12</f>
        <v>0</v>
      </c>
      <c r="I13" s="147">
        <f>I12*$E$12</f>
        <v>0</v>
      </c>
      <c r="J13" s="286">
        <f t="shared" si="1"/>
        <v>743.89</v>
      </c>
      <c r="K13" s="287"/>
    </row>
    <row r="14" spans="1:15">
      <c r="A14" s="246">
        <v>4</v>
      </c>
      <c r="B14" s="278" t="str">
        <f>'PLANILHA ORÇAMENTÁRIA- EAP'!C19</f>
        <v>TRANSPORTE DE MATERIAL</v>
      </c>
      <c r="C14" s="249"/>
      <c r="D14" s="250"/>
      <c r="E14" s="281">
        <f>'PLANILHA ORÇAMENTÁRIA- EAP'!H19</f>
        <v>2528.41</v>
      </c>
      <c r="F14" s="283">
        <f t="shared" ref="F14" si="4">E14/E$42</f>
        <v>4.2191879847399624E-2</v>
      </c>
      <c r="G14" s="145">
        <v>0.7</v>
      </c>
      <c r="H14" s="145"/>
      <c r="I14" s="145">
        <v>0.3</v>
      </c>
      <c r="J14" s="285">
        <f t="shared" si="1"/>
        <v>1</v>
      </c>
      <c r="K14" s="285"/>
    </row>
    <row r="15" spans="1:15" ht="13.8" thickBot="1">
      <c r="A15" s="247"/>
      <c r="B15" s="251"/>
      <c r="C15" s="252"/>
      <c r="D15" s="253"/>
      <c r="E15" s="282"/>
      <c r="F15" s="284"/>
      <c r="G15" s="147">
        <f>G14*$E$14</f>
        <v>1769.8869999999997</v>
      </c>
      <c r="H15" s="147">
        <f>H14*$E$14</f>
        <v>0</v>
      </c>
      <c r="I15" s="147">
        <f>I14*$E$14</f>
        <v>758.52299999999991</v>
      </c>
      <c r="J15" s="286">
        <f t="shared" si="1"/>
        <v>2528.41</v>
      </c>
      <c r="K15" s="287"/>
    </row>
    <row r="16" spans="1:15">
      <c r="A16" s="246">
        <v>5</v>
      </c>
      <c r="B16" s="278" t="str">
        <f>'PLANILHA ORÇAMENTÁRIA- EAP'!C22</f>
        <v>ESQUADRIAS</v>
      </c>
      <c r="C16" s="249"/>
      <c r="D16" s="250"/>
      <c r="E16" s="281">
        <f>'PLANILHA ORÇAMENTÁRIA- EAP'!H22</f>
        <v>7507.47</v>
      </c>
      <c r="F16" s="283">
        <f t="shared" ref="F16" si="5">E16/E$42</f>
        <v>0.1252780491288823</v>
      </c>
      <c r="G16" s="145"/>
      <c r="H16" s="145">
        <v>0.5</v>
      </c>
      <c r="I16" s="145">
        <v>0.5</v>
      </c>
      <c r="J16" s="285">
        <f t="shared" si="1"/>
        <v>1</v>
      </c>
      <c r="K16" s="285"/>
    </row>
    <row r="17" spans="1:11" ht="13.8" thickBot="1">
      <c r="A17" s="247"/>
      <c r="B17" s="251"/>
      <c r="C17" s="252"/>
      <c r="D17" s="253"/>
      <c r="E17" s="282"/>
      <c r="F17" s="284"/>
      <c r="G17" s="147">
        <f>G16*$E$14</f>
        <v>0</v>
      </c>
      <c r="H17" s="147">
        <f>H16*$E$16</f>
        <v>3753.7350000000001</v>
      </c>
      <c r="I17" s="147">
        <f>I16*$E$16</f>
        <v>3753.7350000000001</v>
      </c>
      <c r="J17" s="286">
        <f t="shared" si="1"/>
        <v>7507.47</v>
      </c>
      <c r="K17" s="287"/>
    </row>
    <row r="18" spans="1:11">
      <c r="A18" s="246">
        <v>6</v>
      </c>
      <c r="B18" s="278" t="str">
        <f>'PLANILHA ORÇAMENTÁRIA- EAP'!C25</f>
        <v>CONTRAPISO</v>
      </c>
      <c r="C18" s="249"/>
      <c r="D18" s="250"/>
      <c r="E18" s="281">
        <f>'PLANILHA ORÇAMENTÁRIA- EAP'!H25</f>
        <v>772.35</v>
      </c>
      <c r="F18" s="283">
        <f t="shared" ref="F18" si="6">E18/E$42</f>
        <v>1.2888296755723599E-2</v>
      </c>
      <c r="G18" s="145">
        <v>1</v>
      </c>
      <c r="H18" s="145"/>
      <c r="I18" s="145"/>
      <c r="J18" s="285">
        <f t="shared" si="1"/>
        <v>1</v>
      </c>
      <c r="K18" s="285"/>
    </row>
    <row r="19" spans="1:11" ht="13.8" thickBot="1">
      <c r="A19" s="247"/>
      <c r="B19" s="251"/>
      <c r="C19" s="252"/>
      <c r="D19" s="253"/>
      <c r="E19" s="282"/>
      <c r="F19" s="284"/>
      <c r="G19" s="147">
        <f>G18*$E$18</f>
        <v>772.35</v>
      </c>
      <c r="H19" s="147">
        <f>H18*$E$18</f>
        <v>0</v>
      </c>
      <c r="I19" s="147">
        <f>I18*$E$18</f>
        <v>0</v>
      </c>
      <c r="J19" s="286">
        <f t="shared" si="1"/>
        <v>772.35</v>
      </c>
      <c r="K19" s="287"/>
    </row>
    <row r="20" spans="1:11">
      <c r="A20" s="246">
        <v>7</v>
      </c>
      <c r="B20" s="278" t="str">
        <f>'PLANILHA ORÇAMENTÁRIA- EAP'!C27</f>
        <v>INSTALAÇÕES HIDRÁULICAS</v>
      </c>
      <c r="C20" s="249"/>
      <c r="D20" s="250"/>
      <c r="E20" s="281">
        <f>'PLANILHA ORÇAMENTÁRIA- EAP'!H27</f>
        <v>4470.1899999999996</v>
      </c>
      <c r="F20" s="283">
        <f t="shared" ref="F20" si="7">E20/E$42</f>
        <v>7.4594594774995887E-2</v>
      </c>
      <c r="G20" s="145"/>
      <c r="H20" s="145">
        <v>1</v>
      </c>
      <c r="I20" s="145"/>
      <c r="J20" s="285">
        <f t="shared" si="1"/>
        <v>1</v>
      </c>
      <c r="K20" s="285"/>
    </row>
    <row r="21" spans="1:11" ht="13.8" thickBot="1">
      <c r="A21" s="247"/>
      <c r="B21" s="251"/>
      <c r="C21" s="252"/>
      <c r="D21" s="253"/>
      <c r="E21" s="282"/>
      <c r="F21" s="284"/>
      <c r="G21" s="147">
        <f>G20*$E$20</f>
        <v>0</v>
      </c>
      <c r="H21" s="147">
        <f>H20*$E$20</f>
        <v>4470.1899999999996</v>
      </c>
      <c r="I21" s="147">
        <f>I20*$E$20</f>
        <v>0</v>
      </c>
      <c r="J21" s="286">
        <f t="shared" si="1"/>
        <v>4470.1899999999996</v>
      </c>
      <c r="K21" s="287"/>
    </row>
    <row r="22" spans="1:11">
      <c r="A22" s="246">
        <v>8</v>
      </c>
      <c r="B22" s="278" t="str">
        <f>'PLANILHA ORÇAMENTÁRIA- EAP'!C31</f>
        <v xml:space="preserve">CONEXOES METAIS </v>
      </c>
      <c r="C22" s="249"/>
      <c r="D22" s="250"/>
      <c r="E22" s="281">
        <f>'PLANILHA ORÇAMENTÁRIA- EAP'!H31</f>
        <v>805.84</v>
      </c>
      <c r="F22" s="283">
        <f t="shared" ref="F22" si="8">E22/E$42</f>
        <v>1.3447148388207814E-2</v>
      </c>
      <c r="G22" s="145"/>
      <c r="H22" s="145">
        <v>1</v>
      </c>
      <c r="I22" s="145"/>
      <c r="J22" s="285">
        <f t="shared" si="1"/>
        <v>1</v>
      </c>
      <c r="K22" s="285"/>
    </row>
    <row r="23" spans="1:11" ht="13.8" thickBot="1">
      <c r="A23" s="247"/>
      <c r="B23" s="251"/>
      <c r="C23" s="252"/>
      <c r="D23" s="253"/>
      <c r="E23" s="282"/>
      <c r="F23" s="284"/>
      <c r="G23" s="147">
        <f>G22*$E$22</f>
        <v>0</v>
      </c>
      <c r="H23" s="147">
        <f>H22*$E$22</f>
        <v>805.84</v>
      </c>
      <c r="I23" s="147">
        <f>I22*$E$22</f>
        <v>0</v>
      </c>
      <c r="J23" s="286">
        <f t="shared" si="1"/>
        <v>805.84</v>
      </c>
      <c r="K23" s="287"/>
    </row>
    <row r="24" spans="1:11">
      <c r="A24" s="246">
        <v>9</v>
      </c>
      <c r="B24" s="278" t="str">
        <f>'PLANILHA ORÇAMENTÁRIA- EAP'!C35</f>
        <v>INSTALAÇÕES SANITÁRIAS</v>
      </c>
      <c r="C24" s="249"/>
      <c r="D24" s="250"/>
      <c r="E24" s="281">
        <f>'PLANILHA ORÇAMENTÁRIA- EAP'!H35</f>
        <v>3122.79</v>
      </c>
      <c r="F24" s="283">
        <f t="shared" ref="F24" si="9">E24/E$42</f>
        <v>5.2110369943427326E-2</v>
      </c>
      <c r="G24" s="145"/>
      <c r="H24" s="145">
        <v>1</v>
      </c>
      <c r="I24" s="145"/>
      <c r="J24" s="285">
        <f t="shared" si="1"/>
        <v>1</v>
      </c>
      <c r="K24" s="285"/>
    </row>
    <row r="25" spans="1:11" ht="13.8" thickBot="1">
      <c r="A25" s="247"/>
      <c r="B25" s="251"/>
      <c r="C25" s="252"/>
      <c r="D25" s="253"/>
      <c r="E25" s="282"/>
      <c r="F25" s="284"/>
      <c r="G25" s="147">
        <f>G24*$E$22</f>
        <v>0</v>
      </c>
      <c r="H25" s="147">
        <f>H24*$E$24</f>
        <v>3122.79</v>
      </c>
      <c r="I25" s="147">
        <f>I24*$E$24</f>
        <v>0</v>
      </c>
      <c r="J25" s="290">
        <f t="shared" si="1"/>
        <v>3122.79</v>
      </c>
      <c r="K25" s="290"/>
    </row>
    <row r="26" spans="1:11">
      <c r="A26" s="246">
        <v>10</v>
      </c>
      <c r="B26" s="278" t="str">
        <f>'PLANILHA ORÇAMENTÁRIA- EAP'!C43</f>
        <v xml:space="preserve">LOUÇAS, METAIS E ACESSÓRIOS </v>
      </c>
      <c r="C26" s="249"/>
      <c r="D26" s="250"/>
      <c r="E26" s="281">
        <f>'PLANILHA ORÇAMENTÁRIA- EAP'!H43</f>
        <v>4924.24</v>
      </c>
      <c r="F26" s="283">
        <f t="shared" ref="F26" si="10">E26/E$42</f>
        <v>8.2171381389790077E-2</v>
      </c>
      <c r="G26" s="145"/>
      <c r="H26" s="145">
        <v>0.5</v>
      </c>
      <c r="I26" s="145">
        <v>0.5</v>
      </c>
      <c r="J26" s="303">
        <f t="shared" si="1"/>
        <v>1</v>
      </c>
      <c r="K26" s="304"/>
    </row>
    <row r="27" spans="1:11" ht="13.8" thickBot="1">
      <c r="A27" s="247"/>
      <c r="B27" s="251"/>
      <c r="C27" s="252"/>
      <c r="D27" s="253"/>
      <c r="E27" s="282"/>
      <c r="F27" s="284"/>
      <c r="G27" s="147">
        <f>G26*$E$26</f>
        <v>0</v>
      </c>
      <c r="H27" s="147">
        <f>H26*$E$26</f>
        <v>2462.12</v>
      </c>
      <c r="I27" s="147">
        <f>I26*$E$26</f>
        <v>2462.12</v>
      </c>
      <c r="J27" s="291">
        <f t="shared" si="1"/>
        <v>4924.24</v>
      </c>
      <c r="K27" s="291"/>
    </row>
    <row r="28" spans="1:11">
      <c r="A28" s="246">
        <v>11</v>
      </c>
      <c r="B28" s="278" t="str">
        <f>'PLANILHA ORÇAMENTÁRIA- EAP'!C53</f>
        <v>REVESTIMENTO</v>
      </c>
      <c r="C28" s="249"/>
      <c r="D28" s="250"/>
      <c r="E28" s="281">
        <f>'PLANILHA ORÇAMENTÁRIA- EAP'!H53</f>
        <v>7800.72</v>
      </c>
      <c r="F28" s="283">
        <f t="shared" ref="F28" si="11">E28/E$42</f>
        <v>0.13017154692601565</v>
      </c>
      <c r="G28" s="145"/>
      <c r="H28" s="145">
        <v>0.7</v>
      </c>
      <c r="I28" s="145">
        <v>0.3</v>
      </c>
      <c r="J28" s="285">
        <f t="shared" si="1"/>
        <v>1</v>
      </c>
      <c r="K28" s="285"/>
    </row>
    <row r="29" spans="1:11" ht="13.8" thickBot="1">
      <c r="A29" s="247"/>
      <c r="B29" s="251"/>
      <c r="C29" s="252"/>
      <c r="D29" s="253"/>
      <c r="E29" s="282"/>
      <c r="F29" s="284"/>
      <c r="G29" s="147">
        <f>G28*$E$28</f>
        <v>0</v>
      </c>
      <c r="H29" s="147">
        <f>H28*$E$28</f>
        <v>5460.5039999999999</v>
      </c>
      <c r="I29" s="147">
        <f>I28*$E$28</f>
        <v>2340.2159999999999</v>
      </c>
      <c r="J29" s="286">
        <f t="shared" si="1"/>
        <v>7800.7199999999993</v>
      </c>
      <c r="K29" s="287"/>
    </row>
    <row r="30" spans="1:11">
      <c r="A30" s="246">
        <v>12</v>
      </c>
      <c r="B30" s="278" t="str">
        <f>'PLANILHA ORÇAMENTÁRIA- EAP'!C58</f>
        <v>INSTALAÇÕES ELÉTRICA</v>
      </c>
      <c r="C30" s="249"/>
      <c r="D30" s="250"/>
      <c r="E30" s="281">
        <f>'PLANILHA ORÇAMENTÁRIA- EAP'!H58</f>
        <v>379.11</v>
      </c>
      <c r="F30" s="283">
        <f t="shared" ref="F30" si="12">E30/E$42</f>
        <v>6.3262538785037528E-3</v>
      </c>
      <c r="G30" s="145"/>
      <c r="H30" s="145"/>
      <c r="I30" s="145">
        <v>1</v>
      </c>
      <c r="J30" s="285">
        <f t="shared" si="1"/>
        <v>1</v>
      </c>
      <c r="K30" s="285"/>
    </row>
    <row r="31" spans="1:11" ht="13.8" thickBot="1">
      <c r="A31" s="247"/>
      <c r="B31" s="251"/>
      <c r="C31" s="252"/>
      <c r="D31" s="253"/>
      <c r="E31" s="282"/>
      <c r="F31" s="284"/>
      <c r="G31" s="147">
        <f>G30*$E$30</f>
        <v>0</v>
      </c>
      <c r="H31" s="147">
        <f>H30*E30</f>
        <v>0</v>
      </c>
      <c r="I31" s="147">
        <f>I30*E30</f>
        <v>379.11</v>
      </c>
      <c r="J31" s="286">
        <f t="shared" si="1"/>
        <v>379.11</v>
      </c>
      <c r="K31" s="287"/>
    </row>
    <row r="32" spans="1:11" ht="12.75" customHeight="1">
      <c r="A32" s="246">
        <v>13</v>
      </c>
      <c r="B32" s="278" t="str">
        <f>'PLANILHA ORÇAMENTÁRIA- EAP'!C66</f>
        <v>ESTRUTURA METÁLICA PARA CAIXA D`ÁGUA</v>
      </c>
      <c r="C32" s="249"/>
      <c r="D32" s="250"/>
      <c r="E32" s="288">
        <f>'PLANILHA ORÇAMENTÁRIA- EAP'!H66</f>
        <v>17319.5</v>
      </c>
      <c r="F32" s="283">
        <f t="shared" ref="F32" si="13">E32/E$42</f>
        <v>0.28901256640222034</v>
      </c>
      <c r="G32" s="145"/>
      <c r="H32" s="145">
        <v>1</v>
      </c>
      <c r="I32" s="145"/>
      <c r="J32" s="285">
        <f t="shared" si="1"/>
        <v>1</v>
      </c>
      <c r="K32" s="285"/>
    </row>
    <row r="33" spans="1:13" ht="13.8" thickBot="1">
      <c r="A33" s="247"/>
      <c r="B33" s="251"/>
      <c r="C33" s="252"/>
      <c r="D33" s="253"/>
      <c r="E33" s="289"/>
      <c r="F33" s="284"/>
      <c r="G33" s="147">
        <f>G32*$E$32</f>
        <v>0</v>
      </c>
      <c r="H33" s="147">
        <f>H32*$E$32</f>
        <v>17319.5</v>
      </c>
      <c r="I33" s="147">
        <f>I32*$E$32</f>
        <v>0</v>
      </c>
      <c r="J33" s="286">
        <f t="shared" si="1"/>
        <v>17319.5</v>
      </c>
      <c r="K33" s="287"/>
    </row>
    <row r="34" spans="1:13">
      <c r="A34" s="246">
        <v>14</v>
      </c>
      <c r="B34" s="278" t="str">
        <f>'PLANILHA ORÇAMENTÁRIA- EAP'!C69</f>
        <v xml:space="preserve">FUNDAÇÃO </v>
      </c>
      <c r="C34" s="249"/>
      <c r="D34" s="250"/>
      <c r="E34" s="288">
        <f>'PLANILHA ORÇAMENTÁRIA- EAP'!H69</f>
        <v>810.01</v>
      </c>
      <c r="F34" s="283">
        <f t="shared" ref="F34" si="14">E34/E$42</f>
        <v>1.3516733676576256E-2</v>
      </c>
      <c r="G34" s="145">
        <v>1</v>
      </c>
      <c r="H34" s="145"/>
      <c r="I34" s="145"/>
      <c r="J34" s="285">
        <f t="shared" si="1"/>
        <v>1</v>
      </c>
      <c r="K34" s="285"/>
    </row>
    <row r="35" spans="1:13" ht="13.8" thickBot="1">
      <c r="A35" s="247"/>
      <c r="B35" s="251"/>
      <c r="C35" s="252"/>
      <c r="D35" s="253"/>
      <c r="E35" s="289"/>
      <c r="F35" s="284"/>
      <c r="G35" s="147">
        <f>G34*$E$34</f>
        <v>810.01</v>
      </c>
      <c r="H35" s="147">
        <f>H34*$E$34</f>
        <v>0</v>
      </c>
      <c r="I35" s="147">
        <f>I34*$E$34</f>
        <v>0</v>
      </c>
      <c r="J35" s="286">
        <f t="shared" si="1"/>
        <v>810.01</v>
      </c>
      <c r="K35" s="287"/>
    </row>
    <row r="36" spans="1:13">
      <c r="A36" s="246">
        <v>15</v>
      </c>
      <c r="B36" s="278" t="str">
        <f>'PLANILHA ORÇAMENTÁRIA- EAP'!C75</f>
        <v>MOBILIZAÇÃO E DESMOBILIZAÇÃO</v>
      </c>
      <c r="C36" s="249"/>
      <c r="D36" s="250"/>
      <c r="E36" s="288">
        <f>'PLANILHA ORÇAMENTÁRIA- EAP'!H75</f>
        <v>278.66000000000003</v>
      </c>
      <c r="F36" s="283">
        <f t="shared" ref="F36:F38" si="15">E36/E$42</f>
        <v>4.6500327234413651E-3</v>
      </c>
      <c r="G36" s="145">
        <v>0.5</v>
      </c>
      <c r="H36" s="145"/>
      <c r="I36" s="145">
        <v>0.5</v>
      </c>
      <c r="J36" s="285">
        <f t="shared" si="1"/>
        <v>1</v>
      </c>
      <c r="K36" s="285"/>
    </row>
    <row r="37" spans="1:13" ht="13.8" thickBot="1">
      <c r="A37" s="247"/>
      <c r="B37" s="251"/>
      <c r="C37" s="252"/>
      <c r="D37" s="253"/>
      <c r="E37" s="289"/>
      <c r="F37" s="284"/>
      <c r="G37" s="147">
        <f>G36*E36</f>
        <v>139.33000000000001</v>
      </c>
      <c r="H37" s="147">
        <f>H36*$E$37</f>
        <v>0</v>
      </c>
      <c r="I37" s="147">
        <f>I36*E36</f>
        <v>139.33000000000001</v>
      </c>
      <c r="J37" s="286">
        <f t="shared" si="1"/>
        <v>278.66000000000003</v>
      </c>
      <c r="K37" s="287"/>
    </row>
    <row r="38" spans="1:13">
      <c r="A38" s="246">
        <v>16</v>
      </c>
      <c r="B38" s="278" t="str">
        <f>'PLANILHA ORÇAMENTÁRIA- EAP'!C77</f>
        <v>LIMPEZA FINAL PARA ENTREGA DA OBRA</v>
      </c>
      <c r="C38" s="249"/>
      <c r="D38" s="250"/>
      <c r="E38" s="281">
        <f>'PLANILHA ORÇAMENTÁRIA- EAP'!H77</f>
        <v>814.19</v>
      </c>
      <c r="F38" s="283">
        <f t="shared" si="15"/>
        <v>1.358648583613983E-2</v>
      </c>
      <c r="G38" s="145"/>
      <c r="H38" s="145"/>
      <c r="I38" s="145">
        <v>1</v>
      </c>
      <c r="J38" s="285">
        <f t="shared" ref="J38:J39" si="16">SUM(G38:I38)</f>
        <v>1</v>
      </c>
      <c r="K38" s="285"/>
    </row>
    <row r="39" spans="1:13" ht="13.8" thickBot="1">
      <c r="A39" s="247"/>
      <c r="B39" s="251"/>
      <c r="C39" s="252"/>
      <c r="D39" s="253"/>
      <c r="E39" s="282"/>
      <c r="F39" s="284"/>
      <c r="G39" s="147">
        <f t="shared" ref="G39" si="17">G38*$E$32</f>
        <v>0</v>
      </c>
      <c r="H39" s="147"/>
      <c r="I39" s="147">
        <f>I38*E38</f>
        <v>814.19</v>
      </c>
      <c r="J39" s="286">
        <f t="shared" si="16"/>
        <v>814.19</v>
      </c>
      <c r="K39" s="287"/>
    </row>
    <row r="40" spans="1:13">
      <c r="A40" s="246"/>
      <c r="B40" s="278"/>
      <c r="C40" s="249"/>
      <c r="D40" s="250"/>
      <c r="E40" s="288"/>
      <c r="F40" s="140"/>
      <c r="G40" s="145"/>
      <c r="H40" s="145"/>
      <c r="I40" s="145"/>
      <c r="J40" s="305"/>
      <c r="K40" s="305"/>
    </row>
    <row r="41" spans="1:13" ht="13.8" thickBot="1">
      <c r="A41" s="247"/>
      <c r="B41" s="251"/>
      <c r="C41" s="252"/>
      <c r="D41" s="253"/>
      <c r="E41" s="289"/>
      <c r="F41" s="141"/>
      <c r="G41" s="144"/>
      <c r="H41" s="144"/>
      <c r="I41" s="144"/>
      <c r="J41" s="290"/>
      <c r="K41" s="290"/>
      <c r="M41" s="6"/>
    </row>
    <row r="42" spans="1:13" ht="13.8" thickBot="1">
      <c r="A42" s="307" t="s">
        <v>5</v>
      </c>
      <c r="B42" s="308"/>
      <c r="C42" s="308"/>
      <c r="D42" s="309"/>
      <c r="E42" s="3">
        <f>ROUND(SUM(E8:E41),2)</f>
        <v>59926.46</v>
      </c>
      <c r="F42" s="142">
        <f>SUM(F8:F41)</f>
        <v>1</v>
      </c>
      <c r="G42" s="146">
        <f>ROUND(G9+G11+G13+G15+G19+G21+G23+G27+G29+G31+G33+G39+G35+G37,2)</f>
        <v>7082.63</v>
      </c>
      <c r="H42" s="146">
        <f>ROUND(H9+H11+H13+H15+H19+H21+H23+H27+H29+H31+H33+H39+H17+H25+H35,2)</f>
        <v>39795.64</v>
      </c>
      <c r="I42" s="146">
        <f>ROUND(I9+I11+I13+I15+I19+I21+I23+I27+I29+I31+I33+I39+I17+I25+I37+I35,2)</f>
        <v>13048.19</v>
      </c>
      <c r="J42" s="306">
        <f>SUM(G42:I42)</f>
        <v>59926.46</v>
      </c>
      <c r="K42" s="306"/>
    </row>
    <row r="43" spans="1:13" ht="13.2" customHeight="1" thickBot="1">
      <c r="A43" s="310" t="s">
        <v>20</v>
      </c>
      <c r="B43" s="311"/>
      <c r="C43" s="311"/>
      <c r="D43" s="311"/>
      <c r="E43" s="311"/>
      <c r="F43" s="312"/>
      <c r="G43" s="145">
        <f>G42/$J$42</f>
        <v>0.11818869327505746</v>
      </c>
      <c r="H43" s="145">
        <f>H42/$J$42</f>
        <v>0.66407460076900926</v>
      </c>
      <c r="I43" s="145">
        <f>I42/$J$42</f>
        <v>0.21773670595593334</v>
      </c>
      <c r="J43" s="285">
        <f>SUM(G43:I43)</f>
        <v>1</v>
      </c>
      <c r="K43" s="285"/>
    </row>
    <row r="44" spans="1:13" ht="13.8" customHeight="1" thickBot="1">
      <c r="A44" s="307" t="s">
        <v>21</v>
      </c>
      <c r="B44" s="308"/>
      <c r="C44" s="308"/>
      <c r="D44" s="308"/>
      <c r="E44" s="308"/>
      <c r="F44" s="309"/>
      <c r="G44" s="203">
        <f>G43</f>
        <v>0.11818869327505746</v>
      </c>
      <c r="H44" s="145">
        <f>G44+H43</f>
        <v>0.78226329404406669</v>
      </c>
      <c r="I44" s="145">
        <f>H44+I43</f>
        <v>1</v>
      </c>
      <c r="J44" s="285"/>
      <c r="K44" s="285"/>
    </row>
  </sheetData>
  <mergeCells count="120">
    <mergeCell ref="J43:K43"/>
    <mergeCell ref="J44:K44"/>
    <mergeCell ref="A40:A41"/>
    <mergeCell ref="B40:D41"/>
    <mergeCell ref="E40:E41"/>
    <mergeCell ref="J40:K40"/>
    <mergeCell ref="J41:K41"/>
    <mergeCell ref="J42:K42"/>
    <mergeCell ref="A42:D42"/>
    <mergeCell ref="A43:F43"/>
    <mergeCell ref="A44:F44"/>
    <mergeCell ref="A26:A27"/>
    <mergeCell ref="B26:D27"/>
    <mergeCell ref="E26:E27"/>
    <mergeCell ref="F26:F27"/>
    <mergeCell ref="J26:K26"/>
    <mergeCell ref="J27:K27"/>
    <mergeCell ref="A38:A39"/>
    <mergeCell ref="B38:D39"/>
    <mergeCell ref="E38:E39"/>
    <mergeCell ref="J38:K38"/>
    <mergeCell ref="J39:K39"/>
    <mergeCell ref="F38:F39"/>
    <mergeCell ref="A30:A31"/>
    <mergeCell ref="B30:D31"/>
    <mergeCell ref="E30:E31"/>
    <mergeCell ref="J30:K30"/>
    <mergeCell ref="J31:K31"/>
    <mergeCell ref="F30:F31"/>
    <mergeCell ref="A32:A33"/>
    <mergeCell ref="B32:D33"/>
    <mergeCell ref="E32:E33"/>
    <mergeCell ref="F32:F33"/>
    <mergeCell ref="J32:K32"/>
    <mergeCell ref="J33:K33"/>
    <mergeCell ref="A14:A15"/>
    <mergeCell ref="B14:D15"/>
    <mergeCell ref="E14:E15"/>
    <mergeCell ref="F14:F15"/>
    <mergeCell ref="J14:K14"/>
    <mergeCell ref="J15:K15"/>
    <mergeCell ref="A22:A23"/>
    <mergeCell ref="B22:D23"/>
    <mergeCell ref="E22:E23"/>
    <mergeCell ref="F22:F23"/>
    <mergeCell ref="J22:K22"/>
    <mergeCell ref="J23:K23"/>
    <mergeCell ref="B16:D17"/>
    <mergeCell ref="E16:E17"/>
    <mergeCell ref="A16:A17"/>
    <mergeCell ref="F16:F17"/>
    <mergeCell ref="J16:K16"/>
    <mergeCell ref="J17:K17"/>
    <mergeCell ref="A18:A19"/>
    <mergeCell ref="B18:D19"/>
    <mergeCell ref="E18:E19"/>
    <mergeCell ref="F18:F19"/>
    <mergeCell ref="J18:K18"/>
    <mergeCell ref="J19:K19"/>
    <mergeCell ref="F10:F11"/>
    <mergeCell ref="J10:K10"/>
    <mergeCell ref="B1:E1"/>
    <mergeCell ref="F1:I5"/>
    <mergeCell ref="J1:K2"/>
    <mergeCell ref="B2:E2"/>
    <mergeCell ref="A6:K6"/>
    <mergeCell ref="A3:A4"/>
    <mergeCell ref="B3:E4"/>
    <mergeCell ref="J3:K3"/>
    <mergeCell ref="J4:K4"/>
    <mergeCell ref="B5:C5"/>
    <mergeCell ref="J5:K5"/>
    <mergeCell ref="B24:D25"/>
    <mergeCell ref="E24:E25"/>
    <mergeCell ref="F24:F25"/>
    <mergeCell ref="A24:A25"/>
    <mergeCell ref="J24:K24"/>
    <mergeCell ref="J25:K25"/>
    <mergeCell ref="B7:D7"/>
    <mergeCell ref="J7:K7"/>
    <mergeCell ref="A8:A9"/>
    <mergeCell ref="F12:F13"/>
    <mergeCell ref="J12:K12"/>
    <mergeCell ref="J13:K13"/>
    <mergeCell ref="B8:D9"/>
    <mergeCell ref="E8:E9"/>
    <mergeCell ref="F8:F9"/>
    <mergeCell ref="J8:K8"/>
    <mergeCell ref="J9:K9"/>
    <mergeCell ref="J11:K11"/>
    <mergeCell ref="A12:A13"/>
    <mergeCell ref="B12:D13"/>
    <mergeCell ref="E12:E13"/>
    <mergeCell ref="A10:A11"/>
    <mergeCell ref="B10:D11"/>
    <mergeCell ref="E10:E11"/>
    <mergeCell ref="A20:A21"/>
    <mergeCell ref="B20:D21"/>
    <mergeCell ref="E20:E21"/>
    <mergeCell ref="F20:F21"/>
    <mergeCell ref="J20:K20"/>
    <mergeCell ref="J21:K21"/>
    <mergeCell ref="J37:K37"/>
    <mergeCell ref="B36:D37"/>
    <mergeCell ref="E36:E37"/>
    <mergeCell ref="A34:A35"/>
    <mergeCell ref="A36:A37"/>
    <mergeCell ref="F34:F35"/>
    <mergeCell ref="F36:F37"/>
    <mergeCell ref="B34:D35"/>
    <mergeCell ref="E34:E35"/>
    <mergeCell ref="J34:K34"/>
    <mergeCell ref="J35:K35"/>
    <mergeCell ref="J36:K36"/>
    <mergeCell ref="A28:A29"/>
    <mergeCell ref="B28:D29"/>
    <mergeCell ref="E28:E29"/>
    <mergeCell ref="F28:F29"/>
    <mergeCell ref="J28:K28"/>
    <mergeCell ref="J29:K29"/>
  </mergeCells>
  <printOptions horizontalCentered="1" verticalCentered="1"/>
  <pageMargins left="0.51181102362204722" right="0.51181102362204722" top="0.78740157480314965" bottom="0.78740157480314965" header="0.31496062992125984" footer="0.31496062992125984"/>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S137"/>
  <sheetViews>
    <sheetView showGridLines="0" showRowColHeaders="0" zoomScale="99" zoomScaleNormal="99" workbookViewId="0">
      <selection activeCell="L27" sqref="L27"/>
    </sheetView>
  </sheetViews>
  <sheetFormatPr defaultRowHeight="13.2"/>
  <cols>
    <col min="2" max="2" width="26.5546875" customWidth="1"/>
    <col min="8" max="8" width="12.6640625" customWidth="1"/>
    <col min="9" max="9" width="14.109375" customWidth="1"/>
  </cols>
  <sheetData>
    <row r="2" spans="12:19" ht="65.25" customHeight="1"/>
    <row r="3" spans="12:19" ht="30" customHeight="1"/>
    <row r="15" spans="12:19">
      <c r="L15" s="10"/>
      <c r="M15" s="10"/>
      <c r="N15" s="10"/>
      <c r="O15" s="10"/>
      <c r="P15" s="10"/>
      <c r="Q15" s="10"/>
      <c r="R15" s="10"/>
      <c r="S15" s="10"/>
    </row>
    <row r="16" spans="12:19">
      <c r="L16" s="10"/>
      <c r="M16" s="10"/>
      <c r="N16" s="10"/>
      <c r="O16" s="10"/>
      <c r="P16" s="10"/>
      <c r="Q16" s="10"/>
      <c r="R16" s="10"/>
      <c r="S16" s="10"/>
    </row>
    <row r="17" spans="2:19">
      <c r="L17" s="11"/>
      <c r="M17" s="12"/>
      <c r="N17" s="12"/>
      <c r="O17" s="11"/>
      <c r="P17" s="11"/>
      <c r="Q17" s="11"/>
      <c r="R17" s="13"/>
      <c r="S17" s="9"/>
    </row>
    <row r="18" spans="2:19">
      <c r="L18" s="11"/>
      <c r="M18" s="12"/>
      <c r="N18" s="12"/>
      <c r="O18" s="11"/>
      <c r="P18" s="11"/>
      <c r="Q18" s="11"/>
      <c r="R18" s="13"/>
      <c r="S18" s="9"/>
    </row>
    <row r="19" spans="2:19" ht="36.75" customHeight="1"/>
    <row r="20" spans="2:19" ht="17.25" customHeight="1"/>
    <row r="21" spans="2:19" ht="19.5" customHeight="1"/>
    <row r="23" spans="2:19" ht="24" customHeight="1">
      <c r="M23" s="14"/>
    </row>
    <row r="24" spans="2:19" ht="12.75" customHeight="1"/>
    <row r="25" spans="2:19" ht="25.5" customHeight="1"/>
    <row r="26" spans="2:19" ht="12.75" customHeight="1"/>
    <row r="27" spans="2:19" ht="12.75" customHeight="1"/>
    <row r="30" spans="2:19">
      <c r="B30" s="8"/>
      <c r="C30" s="8"/>
      <c r="D30" s="8"/>
      <c r="E30" s="8"/>
      <c r="F30" s="8"/>
      <c r="G30" s="8"/>
      <c r="H30" s="8"/>
      <c r="I30" s="8"/>
      <c r="J30" s="8"/>
      <c r="K30" s="8"/>
    </row>
    <row r="31" spans="2:19">
      <c r="B31" s="8"/>
      <c r="C31" s="8"/>
      <c r="D31" s="8"/>
      <c r="E31" s="8"/>
      <c r="F31" s="8"/>
      <c r="G31" s="8"/>
      <c r="H31" s="8"/>
      <c r="I31" s="8"/>
      <c r="J31" s="8"/>
      <c r="K31" s="8"/>
    </row>
    <row r="32" spans="2:19">
      <c r="B32" s="8"/>
      <c r="C32" s="8"/>
      <c r="D32" s="8"/>
      <c r="E32" s="8"/>
      <c r="F32" s="8"/>
      <c r="G32" s="8"/>
      <c r="H32" s="8"/>
      <c r="I32" s="8"/>
      <c r="J32" s="8"/>
      <c r="K32" s="8"/>
    </row>
    <row r="33" spans="2:11">
      <c r="B33" s="8"/>
      <c r="C33" s="8"/>
      <c r="D33" s="8"/>
      <c r="E33" s="8"/>
      <c r="F33" s="8"/>
      <c r="G33" s="8"/>
      <c r="H33" s="8"/>
      <c r="I33" s="8"/>
      <c r="J33" s="8"/>
      <c r="K33" s="8"/>
    </row>
    <row r="34" spans="2:11">
      <c r="B34" s="8"/>
      <c r="C34" s="8"/>
      <c r="D34" s="8"/>
      <c r="E34" s="8"/>
      <c r="F34" s="8"/>
      <c r="G34" s="8"/>
      <c r="H34" s="8"/>
      <c r="I34" s="8"/>
      <c r="J34" s="8"/>
      <c r="K34" s="8"/>
    </row>
    <row r="35" spans="2:11">
      <c r="B35" s="8"/>
      <c r="C35" s="8"/>
      <c r="D35" s="8"/>
      <c r="E35" s="8"/>
      <c r="F35" s="8"/>
      <c r="G35" s="8"/>
      <c r="H35" s="8"/>
      <c r="I35" s="8"/>
      <c r="J35" s="8"/>
      <c r="K35" s="8"/>
    </row>
    <row r="36" spans="2:11">
      <c r="B36" s="8"/>
      <c r="C36" s="8"/>
      <c r="D36" s="8"/>
      <c r="E36" s="8"/>
      <c r="F36" s="8"/>
      <c r="G36" s="8"/>
      <c r="H36" s="8"/>
      <c r="I36" s="8"/>
      <c r="J36" s="8"/>
      <c r="K36" s="8"/>
    </row>
    <row r="37" spans="2:11">
      <c r="B37" s="8"/>
      <c r="C37" s="8"/>
      <c r="D37" s="8"/>
      <c r="E37" s="8"/>
      <c r="F37" s="8"/>
      <c r="G37" s="8"/>
      <c r="H37" s="8"/>
      <c r="I37" s="8"/>
      <c r="J37" s="8"/>
      <c r="K37" s="8"/>
    </row>
    <row r="38" spans="2:11">
      <c r="B38" s="8"/>
      <c r="C38" s="8"/>
      <c r="D38" s="8"/>
      <c r="E38" s="8"/>
      <c r="F38" s="8"/>
      <c r="G38" s="8"/>
      <c r="H38" s="8"/>
      <c r="I38" s="8"/>
      <c r="J38" s="8"/>
      <c r="K38" s="8"/>
    </row>
    <row r="39" spans="2:11">
      <c r="B39" s="8"/>
      <c r="C39" s="8"/>
      <c r="D39" s="8"/>
      <c r="E39" s="8"/>
      <c r="F39" s="8"/>
      <c r="G39" s="8"/>
      <c r="H39" s="8"/>
      <c r="I39" s="8"/>
      <c r="J39" s="8"/>
      <c r="K39" s="8"/>
    </row>
    <row r="40" spans="2:11">
      <c r="B40" s="8"/>
      <c r="C40" s="8"/>
      <c r="D40" s="8"/>
      <c r="E40" s="8"/>
      <c r="F40" s="8"/>
      <c r="G40" s="8"/>
      <c r="H40" s="8"/>
      <c r="I40" s="8"/>
      <c r="J40" s="8"/>
      <c r="K40" s="8"/>
    </row>
    <row r="41" spans="2:11">
      <c r="B41" s="8"/>
      <c r="C41" s="8"/>
      <c r="D41" s="8"/>
      <c r="E41" s="8"/>
      <c r="F41" s="8"/>
      <c r="G41" s="8"/>
      <c r="H41" s="8"/>
      <c r="I41" s="8"/>
      <c r="J41" s="8"/>
      <c r="K41" s="8"/>
    </row>
    <row r="42" spans="2:11">
      <c r="B42" s="8"/>
      <c r="C42" s="8"/>
      <c r="D42" s="8"/>
      <c r="E42" s="8"/>
      <c r="F42" s="8"/>
      <c r="G42" s="8"/>
      <c r="H42" s="8"/>
      <c r="I42" s="8"/>
      <c r="J42" s="8"/>
      <c r="K42" s="8"/>
    </row>
    <row r="43" spans="2:11">
      <c r="B43" s="8"/>
      <c r="C43" s="8"/>
      <c r="D43" s="8"/>
      <c r="E43" s="8"/>
      <c r="F43" s="8"/>
      <c r="G43" s="8"/>
      <c r="H43" s="8"/>
      <c r="I43" s="8"/>
      <c r="J43" s="8"/>
      <c r="K43" s="8"/>
    </row>
    <row r="44" spans="2:11">
      <c r="B44" s="8"/>
      <c r="C44" s="8"/>
      <c r="D44" s="8"/>
      <c r="E44" s="8"/>
      <c r="F44" s="8"/>
      <c r="G44" s="8"/>
      <c r="H44" s="8"/>
      <c r="I44" s="8"/>
      <c r="J44" s="8"/>
      <c r="K44" s="8"/>
    </row>
    <row r="45" spans="2:11">
      <c r="B45" s="8"/>
      <c r="C45" s="8"/>
      <c r="D45" s="8"/>
      <c r="E45" s="8"/>
      <c r="F45" s="8"/>
      <c r="G45" s="8"/>
      <c r="H45" s="8"/>
      <c r="I45" s="8"/>
      <c r="J45" s="8"/>
      <c r="K45" s="8"/>
    </row>
    <row r="46" spans="2:11">
      <c r="B46" s="8"/>
      <c r="C46" s="8"/>
      <c r="D46" s="8"/>
      <c r="E46" s="8"/>
      <c r="F46" s="8"/>
      <c r="G46" s="8"/>
      <c r="H46" s="8"/>
      <c r="I46" s="8"/>
      <c r="J46" s="8"/>
      <c r="K46" s="8"/>
    </row>
    <row r="47" spans="2:11">
      <c r="B47" s="8"/>
      <c r="C47" s="8"/>
      <c r="D47" s="8"/>
      <c r="E47" s="8"/>
      <c r="F47" s="8"/>
      <c r="G47" s="8"/>
      <c r="H47" s="8"/>
      <c r="I47" s="8"/>
      <c r="J47" s="8"/>
      <c r="K47" s="8"/>
    </row>
    <row r="48" spans="2:11">
      <c r="B48" s="8"/>
      <c r="C48" s="8"/>
      <c r="D48" s="8"/>
      <c r="E48" s="8"/>
      <c r="F48" s="8"/>
      <c r="G48" s="8"/>
      <c r="H48" s="8"/>
      <c r="I48" s="8"/>
      <c r="J48" s="8"/>
      <c r="K48" s="8"/>
    </row>
    <row r="49" spans="2:11">
      <c r="B49" s="8"/>
      <c r="C49" s="8"/>
      <c r="D49" s="8"/>
      <c r="E49" s="8"/>
      <c r="F49" s="8"/>
      <c r="G49" s="8"/>
      <c r="H49" s="8"/>
      <c r="I49" s="8"/>
      <c r="J49" s="8"/>
      <c r="K49" s="8"/>
    </row>
    <row r="50" spans="2:11">
      <c r="B50" s="8"/>
      <c r="C50" s="8"/>
      <c r="D50" s="8"/>
      <c r="E50" s="8"/>
      <c r="F50" s="8"/>
      <c r="G50" s="8"/>
      <c r="H50" s="8"/>
      <c r="I50" s="8"/>
      <c r="J50" s="8"/>
      <c r="K50" s="8"/>
    </row>
    <row r="51" spans="2:11">
      <c r="B51" s="8"/>
      <c r="C51" s="8"/>
      <c r="D51" s="8"/>
      <c r="E51" s="8"/>
      <c r="F51" s="8"/>
      <c r="G51" s="8"/>
      <c r="H51" s="8"/>
      <c r="I51" s="8"/>
      <c r="J51" s="8"/>
      <c r="K51" s="8"/>
    </row>
    <row r="52" spans="2:11">
      <c r="B52" s="8"/>
      <c r="C52" s="8"/>
      <c r="D52" s="8"/>
      <c r="E52" s="8"/>
      <c r="F52" s="8"/>
      <c r="G52" s="8"/>
      <c r="H52" s="8"/>
      <c r="I52" s="8"/>
      <c r="J52" s="8"/>
      <c r="K52" s="8"/>
    </row>
    <row r="53" spans="2:11">
      <c r="B53" s="8"/>
      <c r="C53" s="8"/>
      <c r="D53" s="8"/>
      <c r="E53" s="8"/>
      <c r="F53" s="8"/>
      <c r="G53" s="8"/>
      <c r="H53" s="8"/>
      <c r="I53" s="8"/>
      <c r="J53" s="8"/>
      <c r="K53" s="8"/>
    </row>
    <row r="54" spans="2:11">
      <c r="B54" s="8"/>
      <c r="C54" s="8"/>
      <c r="D54" s="8"/>
      <c r="E54" s="8"/>
      <c r="F54" s="8"/>
      <c r="G54" s="8"/>
      <c r="H54" s="8"/>
      <c r="I54" s="8"/>
      <c r="J54" s="8"/>
      <c r="K54" s="8"/>
    </row>
    <row r="55" spans="2:11">
      <c r="B55" s="8"/>
      <c r="C55" s="8"/>
      <c r="D55" s="8"/>
      <c r="E55" s="8"/>
      <c r="F55" s="8"/>
      <c r="G55" s="8"/>
      <c r="H55" s="8"/>
      <c r="I55" s="8"/>
      <c r="J55" s="8"/>
      <c r="K55" s="8"/>
    </row>
    <row r="56" spans="2:11">
      <c r="B56" s="8"/>
      <c r="C56" s="8"/>
      <c r="D56" s="8"/>
      <c r="E56" s="8"/>
      <c r="F56" s="8"/>
      <c r="G56" s="8"/>
      <c r="H56" s="8"/>
      <c r="I56" s="8"/>
      <c r="J56" s="8"/>
      <c r="K56" s="8"/>
    </row>
    <row r="57" spans="2:11">
      <c r="B57" s="8"/>
      <c r="C57" s="8"/>
      <c r="D57" s="8"/>
      <c r="E57" s="8"/>
      <c r="F57" s="8"/>
      <c r="G57" s="8"/>
      <c r="H57" s="8"/>
      <c r="I57" s="8"/>
      <c r="J57" s="8"/>
      <c r="K57" s="8"/>
    </row>
    <row r="58" spans="2:11">
      <c r="B58" s="8"/>
      <c r="C58" s="8"/>
      <c r="D58" s="8"/>
      <c r="E58" s="8"/>
      <c r="F58" s="8"/>
      <c r="G58" s="8"/>
      <c r="H58" s="8"/>
      <c r="I58" s="8"/>
      <c r="J58" s="8"/>
      <c r="K58" s="8"/>
    </row>
    <row r="59" spans="2:11">
      <c r="B59" s="8"/>
      <c r="C59" s="8"/>
      <c r="D59" s="8"/>
      <c r="E59" s="8"/>
      <c r="F59" s="8"/>
      <c r="G59" s="8"/>
      <c r="H59" s="8"/>
      <c r="I59" s="8"/>
      <c r="J59" s="8"/>
      <c r="K59" s="8"/>
    </row>
    <row r="60" spans="2:11">
      <c r="B60" s="8"/>
      <c r="C60" s="8"/>
      <c r="D60" s="8"/>
      <c r="E60" s="8"/>
      <c r="F60" s="8"/>
      <c r="G60" s="8"/>
      <c r="H60" s="8"/>
      <c r="I60" s="8"/>
      <c r="J60" s="8"/>
      <c r="K60" s="8"/>
    </row>
    <row r="61" spans="2:11">
      <c r="B61" s="8"/>
      <c r="C61" s="8"/>
      <c r="D61" s="8"/>
      <c r="E61" s="8"/>
      <c r="F61" s="8"/>
      <c r="G61" s="8"/>
      <c r="H61" s="8"/>
      <c r="I61" s="8"/>
      <c r="J61" s="8"/>
      <c r="K61" s="8"/>
    </row>
    <row r="62" spans="2:11">
      <c r="B62" s="8"/>
      <c r="C62" s="8"/>
      <c r="D62" s="8"/>
      <c r="E62" s="8"/>
      <c r="F62" s="8"/>
      <c r="G62" s="8"/>
      <c r="H62" s="8"/>
      <c r="I62" s="8"/>
      <c r="J62" s="8"/>
      <c r="K62" s="8"/>
    </row>
    <row r="63" spans="2:11">
      <c r="B63" s="8"/>
      <c r="C63" s="8"/>
      <c r="D63" s="8"/>
      <c r="E63" s="8"/>
      <c r="F63" s="8"/>
      <c r="G63" s="8"/>
      <c r="H63" s="8"/>
      <c r="I63" s="8"/>
      <c r="J63" s="8"/>
      <c r="K63" s="8"/>
    </row>
    <row r="64" spans="2:11">
      <c r="B64" s="8"/>
      <c r="C64" s="8"/>
      <c r="D64" s="8"/>
      <c r="E64" s="8"/>
      <c r="F64" s="8"/>
      <c r="G64" s="8"/>
      <c r="H64" s="8"/>
      <c r="I64" s="8"/>
      <c r="J64" s="8"/>
      <c r="K64" s="8"/>
    </row>
    <row r="65" spans="2:11">
      <c r="B65" s="8"/>
      <c r="C65" s="8"/>
      <c r="D65" s="8"/>
      <c r="E65" s="8"/>
      <c r="F65" s="8"/>
      <c r="G65" s="8"/>
      <c r="H65" s="8"/>
      <c r="I65" s="8"/>
      <c r="J65" s="8"/>
      <c r="K65" s="8"/>
    </row>
    <row r="66" spans="2:11">
      <c r="B66" s="8"/>
      <c r="C66" s="8"/>
      <c r="D66" s="8"/>
      <c r="E66" s="8"/>
      <c r="F66" s="8"/>
      <c r="G66" s="8"/>
      <c r="H66" s="8"/>
      <c r="I66" s="8"/>
      <c r="J66" s="8"/>
      <c r="K66" s="8"/>
    </row>
    <row r="67" spans="2:11">
      <c r="B67" s="8"/>
      <c r="C67" s="8"/>
      <c r="D67" s="8"/>
      <c r="E67" s="8"/>
      <c r="F67" s="8"/>
      <c r="G67" s="8"/>
      <c r="H67" s="8"/>
      <c r="I67" s="8"/>
      <c r="J67" s="8"/>
      <c r="K67" s="8"/>
    </row>
    <row r="68" spans="2:11">
      <c r="B68" s="8"/>
      <c r="C68" s="8"/>
      <c r="D68" s="8"/>
      <c r="E68" s="8"/>
      <c r="F68" s="8"/>
      <c r="G68" s="8"/>
      <c r="H68" s="8"/>
      <c r="I68" s="8"/>
      <c r="J68" s="8"/>
      <c r="K68" s="8"/>
    </row>
    <row r="69" spans="2:11">
      <c r="B69" s="8"/>
      <c r="C69" s="8"/>
      <c r="D69" s="8"/>
      <c r="E69" s="8"/>
      <c r="F69" s="8"/>
      <c r="G69" s="8"/>
      <c r="H69" s="8"/>
      <c r="I69" s="8"/>
      <c r="J69" s="8"/>
      <c r="K69" s="8"/>
    </row>
    <row r="70" spans="2:11">
      <c r="B70" s="8"/>
      <c r="C70" s="8"/>
      <c r="D70" s="8"/>
      <c r="E70" s="8"/>
      <c r="F70" s="8"/>
      <c r="G70" s="8"/>
      <c r="H70" s="8"/>
      <c r="I70" s="8"/>
      <c r="J70" s="8"/>
      <c r="K70" s="8"/>
    </row>
    <row r="71" spans="2:11">
      <c r="B71" s="8"/>
      <c r="C71" s="8"/>
      <c r="D71" s="8"/>
      <c r="E71" s="8"/>
      <c r="F71" s="8"/>
      <c r="G71" s="8"/>
      <c r="H71" s="8"/>
      <c r="I71" s="8"/>
      <c r="J71" s="8"/>
      <c r="K71" s="8"/>
    </row>
    <row r="72" spans="2:11">
      <c r="B72" s="8"/>
      <c r="C72" s="8"/>
      <c r="D72" s="8"/>
      <c r="E72" s="8"/>
      <c r="F72" s="8"/>
      <c r="G72" s="8"/>
      <c r="H72" s="8"/>
      <c r="I72" s="8"/>
      <c r="J72" s="8"/>
      <c r="K72" s="8"/>
    </row>
    <row r="73" spans="2:11">
      <c r="B73" s="8"/>
      <c r="C73" s="8"/>
      <c r="D73" s="8"/>
      <c r="E73" s="8"/>
      <c r="F73" s="8"/>
      <c r="G73" s="8"/>
      <c r="H73" s="8"/>
      <c r="I73" s="8"/>
      <c r="J73" s="8"/>
      <c r="K73" s="8"/>
    </row>
    <row r="74" spans="2:11">
      <c r="B74" s="8"/>
      <c r="C74" s="8"/>
      <c r="D74" s="8"/>
      <c r="E74" s="8"/>
      <c r="F74" s="8"/>
      <c r="G74" s="8"/>
      <c r="H74" s="8"/>
      <c r="I74" s="8"/>
      <c r="J74" s="8"/>
      <c r="K74" s="8"/>
    </row>
    <row r="75" spans="2:11">
      <c r="B75" s="8"/>
      <c r="C75" s="8"/>
      <c r="D75" s="8"/>
      <c r="E75" s="8"/>
      <c r="F75" s="8"/>
      <c r="G75" s="8"/>
      <c r="H75" s="8"/>
      <c r="I75" s="8"/>
      <c r="J75" s="8"/>
      <c r="K75" s="8"/>
    </row>
    <row r="76" spans="2:11">
      <c r="B76" s="8"/>
      <c r="C76" s="8"/>
      <c r="D76" s="8"/>
      <c r="E76" s="8"/>
      <c r="F76" s="8"/>
      <c r="G76" s="8"/>
      <c r="H76" s="8"/>
      <c r="I76" s="8"/>
      <c r="J76" s="8"/>
      <c r="K76" s="8"/>
    </row>
    <row r="77" spans="2:11">
      <c r="B77" s="8"/>
      <c r="C77" s="8"/>
      <c r="D77" s="8"/>
      <c r="E77" s="8"/>
      <c r="F77" s="8"/>
      <c r="G77" s="8"/>
      <c r="H77" s="8"/>
      <c r="I77" s="8"/>
      <c r="J77" s="8"/>
      <c r="K77" s="8"/>
    </row>
    <row r="78" spans="2:11">
      <c r="B78" s="8"/>
      <c r="C78" s="8"/>
      <c r="D78" s="8"/>
      <c r="E78" s="8"/>
      <c r="F78" s="8"/>
      <c r="G78" s="8"/>
      <c r="H78" s="8"/>
      <c r="I78" s="8"/>
      <c r="J78" s="8"/>
      <c r="K78" s="8"/>
    </row>
    <row r="79" spans="2:11">
      <c r="B79" s="8"/>
      <c r="C79" s="8"/>
      <c r="D79" s="8"/>
      <c r="E79" s="8"/>
      <c r="F79" s="8"/>
      <c r="G79" s="8"/>
      <c r="H79" s="8"/>
      <c r="I79" s="8"/>
      <c r="J79" s="8"/>
      <c r="K79" s="8"/>
    </row>
    <row r="80" spans="2:11">
      <c r="B80" s="8"/>
      <c r="C80" s="8"/>
      <c r="D80" s="8"/>
      <c r="E80" s="8"/>
      <c r="F80" s="8"/>
      <c r="G80" s="8"/>
      <c r="H80" s="8"/>
      <c r="I80" s="8"/>
      <c r="J80" s="8"/>
      <c r="K80" s="8"/>
    </row>
    <row r="81" spans="2:11">
      <c r="B81" s="8"/>
      <c r="C81" s="8"/>
      <c r="D81" s="8"/>
      <c r="E81" s="8"/>
      <c r="F81" s="8"/>
      <c r="G81" s="8"/>
      <c r="H81" s="8"/>
      <c r="I81" s="8"/>
      <c r="J81" s="8"/>
      <c r="K81" s="8"/>
    </row>
    <row r="82" spans="2:11">
      <c r="B82" s="8"/>
      <c r="C82" s="8"/>
      <c r="D82" s="8"/>
      <c r="E82" s="8"/>
      <c r="F82" s="8"/>
      <c r="G82" s="8"/>
      <c r="H82" s="8"/>
      <c r="I82" s="8"/>
      <c r="J82" s="8"/>
      <c r="K82" s="8"/>
    </row>
    <row r="83" spans="2:11">
      <c r="B83" s="8"/>
      <c r="C83" s="8"/>
      <c r="D83" s="8"/>
      <c r="E83" s="8"/>
      <c r="F83" s="8"/>
      <c r="G83" s="8"/>
      <c r="H83" s="8"/>
      <c r="I83" s="8"/>
      <c r="J83" s="8"/>
      <c r="K83" s="8"/>
    </row>
    <row r="84" spans="2:11">
      <c r="B84" s="8"/>
      <c r="C84" s="8"/>
      <c r="D84" s="8"/>
      <c r="E84" s="8"/>
      <c r="F84" s="8"/>
      <c r="G84" s="8"/>
      <c r="H84" s="8"/>
      <c r="I84" s="8"/>
      <c r="J84" s="8"/>
      <c r="K84" s="8"/>
    </row>
    <row r="85" spans="2:11">
      <c r="B85" s="8"/>
      <c r="C85" s="8"/>
      <c r="D85" s="8"/>
      <c r="E85" s="8"/>
      <c r="F85" s="8"/>
      <c r="G85" s="8"/>
      <c r="H85" s="8"/>
      <c r="I85" s="8"/>
      <c r="J85" s="8"/>
      <c r="K85" s="8"/>
    </row>
    <row r="86" spans="2:11">
      <c r="B86" s="8"/>
      <c r="C86" s="8"/>
      <c r="D86" s="8"/>
      <c r="E86" s="8"/>
      <c r="F86" s="8"/>
      <c r="G86" s="8"/>
      <c r="H86" s="8"/>
      <c r="I86" s="8"/>
      <c r="J86" s="8"/>
      <c r="K86" s="8"/>
    </row>
    <row r="87" spans="2:11">
      <c r="B87" s="8"/>
      <c r="C87" s="8"/>
      <c r="D87" s="8"/>
      <c r="E87" s="8"/>
      <c r="F87" s="8"/>
      <c r="G87" s="8"/>
      <c r="H87" s="8"/>
      <c r="I87" s="8"/>
      <c r="J87" s="8"/>
      <c r="K87" s="8"/>
    </row>
    <row r="88" spans="2:11">
      <c r="B88" s="8"/>
      <c r="C88" s="8"/>
      <c r="D88" s="8"/>
      <c r="E88" s="8"/>
      <c r="F88" s="8"/>
      <c r="G88" s="8"/>
      <c r="H88" s="8"/>
      <c r="I88" s="8"/>
      <c r="J88" s="8"/>
      <c r="K88" s="8"/>
    </row>
    <row r="89" spans="2:11">
      <c r="B89" s="8"/>
      <c r="C89" s="8"/>
      <c r="D89" s="8"/>
      <c r="E89" s="8"/>
      <c r="F89" s="8"/>
      <c r="G89" s="8"/>
      <c r="H89" s="8"/>
      <c r="I89" s="8"/>
      <c r="J89" s="8"/>
      <c r="K89" s="8"/>
    </row>
    <row r="90" spans="2:11">
      <c r="B90" s="8"/>
      <c r="C90" s="8"/>
      <c r="D90" s="8"/>
      <c r="E90" s="8"/>
      <c r="F90" s="8"/>
      <c r="G90" s="8"/>
      <c r="H90" s="8"/>
      <c r="I90" s="8"/>
      <c r="J90" s="8"/>
      <c r="K90" s="8"/>
    </row>
    <row r="91" spans="2:11">
      <c r="B91" s="8"/>
      <c r="C91" s="8"/>
      <c r="D91" s="8"/>
      <c r="E91" s="8"/>
      <c r="F91" s="8"/>
      <c r="G91" s="8"/>
      <c r="H91" s="8"/>
      <c r="I91" s="8"/>
      <c r="J91" s="8"/>
      <c r="K91" s="8"/>
    </row>
    <row r="92" spans="2:11">
      <c r="B92" s="8"/>
      <c r="C92" s="8"/>
      <c r="D92" s="8"/>
      <c r="E92" s="8"/>
      <c r="F92" s="8"/>
      <c r="G92" s="8"/>
      <c r="H92" s="8"/>
      <c r="I92" s="8"/>
      <c r="J92" s="8"/>
      <c r="K92" s="8"/>
    </row>
    <row r="93" spans="2:11">
      <c r="B93" s="8"/>
      <c r="C93" s="8"/>
      <c r="D93" s="8"/>
      <c r="E93" s="8"/>
      <c r="F93" s="8"/>
      <c r="G93" s="8"/>
      <c r="H93" s="8"/>
      <c r="I93" s="8"/>
      <c r="J93" s="8"/>
      <c r="K93" s="8"/>
    </row>
    <row r="94" spans="2:11">
      <c r="B94" s="8"/>
      <c r="C94" s="8"/>
      <c r="D94" s="8"/>
      <c r="E94" s="8"/>
      <c r="F94" s="8"/>
      <c r="G94" s="8"/>
      <c r="H94" s="8"/>
      <c r="I94" s="8"/>
      <c r="J94" s="8"/>
      <c r="K94" s="8"/>
    </row>
    <row r="95" spans="2:11">
      <c r="B95" s="8"/>
      <c r="C95" s="8"/>
      <c r="D95" s="8"/>
      <c r="E95" s="8"/>
      <c r="F95" s="8"/>
      <c r="G95" s="8"/>
      <c r="H95" s="8"/>
      <c r="I95" s="8"/>
      <c r="J95" s="8"/>
      <c r="K95" s="8"/>
    </row>
    <row r="96" spans="2:11">
      <c r="B96" s="8"/>
      <c r="C96" s="8"/>
      <c r="D96" s="8"/>
      <c r="E96" s="8"/>
      <c r="F96" s="8"/>
      <c r="G96" s="8"/>
      <c r="H96" s="8"/>
      <c r="I96" s="8"/>
      <c r="J96" s="8"/>
      <c r="K96" s="8"/>
    </row>
    <row r="97" spans="2:11">
      <c r="B97" s="8"/>
      <c r="C97" s="8"/>
      <c r="D97" s="8"/>
      <c r="E97" s="8"/>
      <c r="F97" s="8"/>
      <c r="G97" s="8"/>
      <c r="H97" s="8"/>
      <c r="I97" s="8"/>
      <c r="J97" s="8"/>
      <c r="K97" s="8"/>
    </row>
    <row r="98" spans="2:11">
      <c r="B98" s="8"/>
      <c r="C98" s="8"/>
      <c r="D98" s="8"/>
      <c r="E98" s="8"/>
      <c r="F98" s="8"/>
      <c r="G98" s="8"/>
      <c r="H98" s="8"/>
      <c r="I98" s="8"/>
      <c r="J98" s="8"/>
      <c r="K98" s="8"/>
    </row>
    <row r="99" spans="2:11">
      <c r="B99" s="8"/>
      <c r="C99" s="8"/>
      <c r="D99" s="8"/>
      <c r="E99" s="8"/>
      <c r="F99" s="8"/>
      <c r="G99" s="8"/>
      <c r="H99" s="8"/>
      <c r="I99" s="8"/>
      <c r="J99" s="8"/>
      <c r="K99" s="8"/>
    </row>
    <row r="100" spans="2:11">
      <c r="B100" s="8"/>
      <c r="C100" s="8"/>
      <c r="D100" s="8"/>
      <c r="E100" s="8"/>
      <c r="F100" s="8"/>
      <c r="G100" s="8"/>
      <c r="H100" s="8"/>
      <c r="I100" s="8"/>
      <c r="J100" s="8"/>
      <c r="K100" s="8"/>
    </row>
    <row r="101" spans="2:11">
      <c r="B101" s="8"/>
      <c r="C101" s="8"/>
      <c r="D101" s="8"/>
      <c r="E101" s="8"/>
      <c r="F101" s="8"/>
      <c r="G101" s="8"/>
      <c r="H101" s="8"/>
      <c r="I101" s="8"/>
      <c r="J101" s="8"/>
      <c r="K101" s="8"/>
    </row>
    <row r="102" spans="2:11">
      <c r="B102" s="8"/>
      <c r="C102" s="8"/>
      <c r="D102" s="8"/>
      <c r="E102" s="8"/>
      <c r="F102" s="8"/>
      <c r="G102" s="8"/>
      <c r="H102" s="8"/>
      <c r="I102" s="8"/>
      <c r="J102" s="8"/>
      <c r="K102" s="8"/>
    </row>
    <row r="103" spans="2:11">
      <c r="B103" s="8"/>
      <c r="C103" s="8"/>
      <c r="D103" s="8"/>
      <c r="E103" s="8"/>
      <c r="F103" s="8"/>
      <c r="G103" s="8"/>
      <c r="H103" s="8"/>
      <c r="I103" s="8"/>
      <c r="J103" s="8"/>
      <c r="K103" s="8"/>
    </row>
    <row r="104" spans="2:11">
      <c r="B104" s="8"/>
      <c r="C104" s="8"/>
      <c r="D104" s="8"/>
      <c r="E104" s="8"/>
      <c r="F104" s="8"/>
      <c r="G104" s="8"/>
      <c r="H104" s="8"/>
      <c r="I104" s="8"/>
      <c r="J104" s="8"/>
      <c r="K104" s="8"/>
    </row>
    <row r="105" spans="2:11">
      <c r="B105" s="8"/>
      <c r="C105" s="8"/>
      <c r="D105" s="8"/>
      <c r="E105" s="8"/>
      <c r="F105" s="8"/>
      <c r="G105" s="8"/>
      <c r="H105" s="8"/>
      <c r="I105" s="8"/>
      <c r="J105" s="8"/>
      <c r="K105" s="8"/>
    </row>
    <row r="106" spans="2:11">
      <c r="B106" s="8"/>
      <c r="C106" s="8"/>
      <c r="D106" s="8"/>
      <c r="E106" s="8"/>
      <c r="F106" s="8"/>
      <c r="G106" s="8"/>
      <c r="H106" s="8"/>
      <c r="I106" s="8"/>
      <c r="J106" s="8"/>
      <c r="K106" s="8"/>
    </row>
    <row r="107" spans="2:11">
      <c r="B107" s="8"/>
      <c r="C107" s="8"/>
      <c r="D107" s="8"/>
      <c r="E107" s="8"/>
      <c r="F107" s="8"/>
      <c r="G107" s="8"/>
      <c r="H107" s="8"/>
      <c r="I107" s="8"/>
      <c r="J107" s="8"/>
      <c r="K107" s="8"/>
    </row>
    <row r="108" spans="2:11">
      <c r="B108" s="8"/>
      <c r="C108" s="8"/>
      <c r="D108" s="8"/>
      <c r="E108" s="8"/>
      <c r="F108" s="8"/>
      <c r="G108" s="8"/>
      <c r="H108" s="8"/>
      <c r="I108" s="8"/>
      <c r="J108" s="8"/>
      <c r="K108" s="8"/>
    </row>
    <row r="109" spans="2:11">
      <c r="B109" s="8"/>
      <c r="C109" s="8"/>
      <c r="D109" s="8"/>
      <c r="E109" s="8"/>
      <c r="F109" s="8"/>
      <c r="G109" s="8"/>
      <c r="H109" s="8"/>
      <c r="I109" s="8"/>
      <c r="J109" s="8"/>
      <c r="K109" s="8"/>
    </row>
    <row r="110" spans="2:11">
      <c r="B110" s="8"/>
      <c r="C110" s="8"/>
      <c r="D110" s="8"/>
      <c r="E110" s="8"/>
      <c r="F110" s="8"/>
      <c r="G110" s="8"/>
      <c r="H110" s="8"/>
      <c r="I110" s="8"/>
      <c r="J110" s="8"/>
      <c r="K110" s="8"/>
    </row>
    <row r="111" spans="2:11">
      <c r="B111" s="8"/>
      <c r="C111" s="8"/>
      <c r="D111" s="8"/>
      <c r="E111" s="8"/>
      <c r="F111" s="8"/>
      <c r="G111" s="8"/>
      <c r="H111" s="8"/>
      <c r="I111" s="8"/>
      <c r="J111" s="8"/>
      <c r="K111" s="8"/>
    </row>
    <row r="112" spans="2:11">
      <c r="B112" s="8"/>
      <c r="C112" s="8"/>
      <c r="D112" s="8"/>
      <c r="E112" s="8"/>
      <c r="F112" s="8"/>
      <c r="G112" s="8"/>
      <c r="H112" s="8"/>
      <c r="I112" s="8"/>
      <c r="J112" s="8"/>
      <c r="K112" s="8"/>
    </row>
    <row r="113" spans="2:11">
      <c r="B113" s="8"/>
      <c r="C113" s="8"/>
      <c r="D113" s="8"/>
      <c r="E113" s="8"/>
      <c r="F113" s="8"/>
      <c r="G113" s="8"/>
      <c r="H113" s="8"/>
      <c r="I113" s="8"/>
      <c r="J113" s="8"/>
      <c r="K113" s="8"/>
    </row>
    <row r="114" spans="2:11">
      <c r="B114" s="8"/>
      <c r="C114" s="8"/>
      <c r="D114" s="8"/>
      <c r="E114" s="8"/>
      <c r="F114" s="8"/>
      <c r="G114" s="8"/>
      <c r="H114" s="8"/>
      <c r="I114" s="8"/>
      <c r="J114" s="8"/>
      <c r="K114" s="8"/>
    </row>
    <row r="115" spans="2:11">
      <c r="B115" s="8"/>
      <c r="C115" s="8"/>
      <c r="D115" s="8"/>
      <c r="E115" s="8"/>
      <c r="F115" s="8"/>
      <c r="G115" s="8"/>
      <c r="H115" s="8"/>
      <c r="I115" s="8"/>
      <c r="J115" s="8"/>
      <c r="K115" s="8"/>
    </row>
    <row r="116" spans="2:11">
      <c r="B116" s="8"/>
      <c r="C116" s="8"/>
      <c r="D116" s="8"/>
      <c r="E116" s="8"/>
      <c r="F116" s="8"/>
      <c r="G116" s="8"/>
      <c r="H116" s="8"/>
      <c r="I116" s="8"/>
      <c r="J116" s="8"/>
      <c r="K116" s="8"/>
    </row>
    <row r="117" spans="2:11">
      <c r="B117" s="8"/>
      <c r="C117" s="8"/>
      <c r="D117" s="8"/>
      <c r="E117" s="8"/>
      <c r="F117" s="8"/>
      <c r="G117" s="8"/>
      <c r="H117" s="8"/>
      <c r="I117" s="8"/>
      <c r="J117" s="8"/>
      <c r="K117" s="8"/>
    </row>
    <row r="118" spans="2:11">
      <c r="B118" s="8"/>
      <c r="C118" s="8"/>
      <c r="D118" s="8"/>
      <c r="E118" s="8"/>
      <c r="F118" s="8"/>
      <c r="G118" s="8"/>
      <c r="H118" s="8"/>
      <c r="I118" s="8"/>
      <c r="J118" s="8"/>
      <c r="K118" s="8"/>
    </row>
    <row r="119" spans="2:11">
      <c r="B119" s="8"/>
      <c r="C119" s="8"/>
      <c r="D119" s="8"/>
      <c r="E119" s="8"/>
      <c r="F119" s="8"/>
      <c r="G119" s="8"/>
      <c r="H119" s="8"/>
      <c r="I119" s="8"/>
      <c r="J119" s="8"/>
      <c r="K119" s="8"/>
    </row>
    <row r="120" spans="2:11">
      <c r="B120" s="8"/>
      <c r="C120" s="8"/>
      <c r="D120" s="8"/>
      <c r="E120" s="8"/>
      <c r="F120" s="8"/>
      <c r="G120" s="8"/>
      <c r="H120" s="8"/>
      <c r="I120" s="8"/>
      <c r="J120" s="8"/>
      <c r="K120" s="8"/>
    </row>
    <row r="121" spans="2:11">
      <c r="B121" s="8"/>
      <c r="C121" s="8"/>
      <c r="D121" s="8"/>
      <c r="E121" s="8"/>
      <c r="F121" s="8"/>
      <c r="G121" s="8"/>
      <c r="H121" s="8"/>
      <c r="I121" s="8"/>
      <c r="J121" s="8"/>
      <c r="K121" s="8"/>
    </row>
    <row r="122" spans="2:11">
      <c r="B122" s="8"/>
      <c r="C122" s="8"/>
      <c r="D122" s="8"/>
      <c r="E122" s="8"/>
      <c r="F122" s="8"/>
      <c r="G122" s="8"/>
      <c r="H122" s="8"/>
      <c r="I122" s="8"/>
      <c r="J122" s="8"/>
      <c r="K122" s="8"/>
    </row>
    <row r="123" spans="2:11">
      <c r="B123" s="8"/>
      <c r="C123" s="8"/>
      <c r="D123" s="8"/>
      <c r="E123" s="8"/>
      <c r="F123" s="8"/>
      <c r="G123" s="8"/>
      <c r="H123" s="8"/>
      <c r="I123" s="8"/>
      <c r="J123" s="8"/>
      <c r="K123" s="8"/>
    </row>
    <row r="124" spans="2:11">
      <c r="B124" s="8"/>
      <c r="C124" s="8"/>
      <c r="D124" s="8"/>
      <c r="E124" s="8"/>
      <c r="F124" s="8"/>
      <c r="G124" s="8"/>
      <c r="H124" s="8"/>
      <c r="I124" s="8"/>
      <c r="J124" s="8"/>
      <c r="K124" s="8"/>
    </row>
    <row r="125" spans="2:11">
      <c r="B125" s="8"/>
      <c r="C125" s="8"/>
      <c r="D125" s="8"/>
      <c r="E125" s="8"/>
      <c r="F125" s="8"/>
      <c r="G125" s="8"/>
      <c r="H125" s="8"/>
      <c r="I125" s="8"/>
      <c r="J125" s="8"/>
      <c r="K125" s="8"/>
    </row>
    <row r="126" spans="2:11">
      <c r="B126" s="8"/>
      <c r="C126" s="8"/>
      <c r="D126" s="8"/>
      <c r="E126" s="8"/>
      <c r="F126" s="8"/>
      <c r="G126" s="8"/>
      <c r="H126" s="8"/>
      <c r="I126" s="8"/>
      <c r="J126" s="8"/>
      <c r="K126" s="8"/>
    </row>
    <row r="127" spans="2:11">
      <c r="B127" s="8"/>
      <c r="C127" s="8"/>
      <c r="D127" s="8"/>
      <c r="E127" s="8"/>
      <c r="F127" s="8"/>
      <c r="G127" s="8"/>
      <c r="H127" s="8"/>
      <c r="I127" s="8"/>
      <c r="J127" s="8"/>
      <c r="K127" s="8"/>
    </row>
    <row r="128" spans="2:11">
      <c r="B128" s="8"/>
      <c r="C128" s="8"/>
      <c r="D128" s="8"/>
      <c r="E128" s="8"/>
      <c r="F128" s="8"/>
      <c r="G128" s="8"/>
      <c r="H128" s="8"/>
      <c r="I128" s="8"/>
      <c r="J128" s="8"/>
      <c r="K128" s="8"/>
    </row>
    <row r="129" spans="2:11">
      <c r="B129" s="8"/>
      <c r="C129" s="8"/>
      <c r="D129" s="8"/>
      <c r="E129" s="8"/>
      <c r="F129" s="8"/>
      <c r="G129" s="8"/>
      <c r="H129" s="8"/>
      <c r="I129" s="8"/>
      <c r="J129" s="8"/>
      <c r="K129" s="8"/>
    </row>
    <row r="130" spans="2:11">
      <c r="B130" s="8"/>
      <c r="C130" s="8"/>
      <c r="D130" s="8"/>
      <c r="E130" s="8"/>
      <c r="F130" s="8"/>
      <c r="G130" s="8"/>
      <c r="H130" s="8"/>
      <c r="I130" s="8"/>
      <c r="J130" s="8"/>
      <c r="K130" s="8"/>
    </row>
    <row r="131" spans="2:11">
      <c r="B131" s="8"/>
      <c r="C131" s="8"/>
      <c r="D131" s="8"/>
      <c r="E131" s="8"/>
      <c r="F131" s="8"/>
      <c r="G131" s="8"/>
      <c r="H131" s="8"/>
      <c r="I131" s="8"/>
      <c r="J131" s="8"/>
      <c r="K131" s="8"/>
    </row>
    <row r="132" spans="2:11">
      <c r="B132" s="8"/>
      <c r="C132" s="8"/>
      <c r="D132" s="8"/>
      <c r="E132" s="8"/>
      <c r="F132" s="8"/>
      <c r="G132" s="8"/>
      <c r="H132" s="8"/>
      <c r="I132" s="8"/>
      <c r="J132" s="8"/>
      <c r="K132" s="8"/>
    </row>
    <row r="133" spans="2:11">
      <c r="B133" s="8"/>
      <c r="C133" s="8"/>
      <c r="D133" s="8"/>
      <c r="E133" s="8"/>
      <c r="F133" s="8"/>
      <c r="G133" s="8"/>
      <c r="H133" s="8"/>
      <c r="I133" s="8"/>
      <c r="J133" s="8"/>
      <c r="K133" s="8"/>
    </row>
    <row r="134" spans="2:11">
      <c r="B134" s="8"/>
      <c r="C134" s="8"/>
      <c r="D134" s="8"/>
      <c r="E134" s="8"/>
      <c r="F134" s="8"/>
      <c r="G134" s="8"/>
      <c r="H134" s="8"/>
      <c r="I134" s="8"/>
      <c r="J134" s="8"/>
      <c r="K134" s="8"/>
    </row>
    <row r="135" spans="2:11">
      <c r="B135" s="8"/>
      <c r="C135" s="8"/>
      <c r="D135" s="8"/>
      <c r="E135" s="8"/>
      <c r="F135" s="8"/>
      <c r="G135" s="8"/>
      <c r="H135" s="8"/>
      <c r="I135" s="8"/>
      <c r="J135" s="8"/>
      <c r="K135" s="8"/>
    </row>
    <row r="136" spans="2:11">
      <c r="B136" s="8"/>
      <c r="C136" s="8"/>
      <c r="D136" s="8"/>
      <c r="E136" s="8"/>
      <c r="F136" s="8"/>
      <c r="G136" s="8"/>
      <c r="H136" s="8"/>
      <c r="I136" s="8"/>
      <c r="J136" s="8"/>
      <c r="K136" s="8"/>
    </row>
    <row r="137" spans="2:11">
      <c r="B137" s="8"/>
      <c r="C137" s="8"/>
      <c r="D137" s="8"/>
      <c r="E137" s="8"/>
      <c r="F137" s="8"/>
      <c r="G137" s="8"/>
      <c r="H137" s="8"/>
      <c r="I137" s="8"/>
      <c r="J137" s="8"/>
      <c r="K137" s="8"/>
    </row>
  </sheetData>
  <pageMargins left="0.7" right="0.7" top="0.75" bottom="0.75" header="0.3" footer="0.3"/>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2"/>
  <sheetViews>
    <sheetView tabSelected="1" view="pageBreakPreview" topLeftCell="A136" zoomScale="80" zoomScaleNormal="75" zoomScaleSheetLayoutView="80" workbookViewId="0">
      <selection activeCell="A123" sqref="A123:H123"/>
    </sheetView>
  </sheetViews>
  <sheetFormatPr defaultColWidth="9.109375" defaultRowHeight="13.2"/>
  <cols>
    <col min="1" max="1" width="9.109375" style="70"/>
    <col min="2" max="2" width="20.5546875" style="71" customWidth="1"/>
    <col min="3" max="3" width="87.109375" style="70" customWidth="1"/>
    <col min="4" max="4" width="18.109375" style="70" customWidth="1"/>
    <col min="5" max="5" width="22.88671875" style="72" customWidth="1"/>
    <col min="6" max="7" width="23.6640625" style="73" customWidth="1"/>
    <col min="8" max="8" width="28" style="74" customWidth="1"/>
    <col min="9" max="9" width="9.109375" style="70"/>
    <col min="10" max="10" width="12.33203125" style="70" bestFit="1" customWidth="1"/>
    <col min="11" max="257" width="9.109375" style="70"/>
    <col min="258" max="258" width="20.5546875" style="70" customWidth="1"/>
    <col min="259" max="259" width="70.33203125" style="70" customWidth="1"/>
    <col min="260" max="260" width="18.109375" style="70" customWidth="1"/>
    <col min="261" max="261" width="22.88671875" style="70" bestFit="1" customWidth="1"/>
    <col min="262" max="263" width="23.6640625" style="70" customWidth="1"/>
    <col min="264" max="264" width="28" style="70" customWidth="1"/>
    <col min="265" max="265" width="9.109375" style="70"/>
    <col min="266" max="266" width="12.33203125" style="70" bestFit="1" customWidth="1"/>
    <col min="267" max="513" width="9.109375" style="70"/>
    <col min="514" max="514" width="20.5546875" style="70" customWidth="1"/>
    <col min="515" max="515" width="70.33203125" style="70" customWidth="1"/>
    <col min="516" max="516" width="18.109375" style="70" customWidth="1"/>
    <col min="517" max="517" width="22.88671875" style="70" bestFit="1" customWidth="1"/>
    <col min="518" max="519" width="23.6640625" style="70" customWidth="1"/>
    <col min="520" max="520" width="28" style="70" customWidth="1"/>
    <col min="521" max="521" width="9.109375" style="70"/>
    <col min="522" max="522" width="12.33203125" style="70" bestFit="1" customWidth="1"/>
    <col min="523" max="769" width="9.109375" style="70"/>
    <col min="770" max="770" width="20.5546875" style="70" customWidth="1"/>
    <col min="771" max="771" width="70.33203125" style="70" customWidth="1"/>
    <col min="772" max="772" width="18.109375" style="70" customWidth="1"/>
    <col min="773" max="773" width="22.88671875" style="70" bestFit="1" customWidth="1"/>
    <col min="774" max="775" width="23.6640625" style="70" customWidth="1"/>
    <col min="776" max="776" width="28" style="70" customWidth="1"/>
    <col min="777" max="777" width="9.109375" style="70"/>
    <col min="778" max="778" width="12.33203125" style="70" bestFit="1" customWidth="1"/>
    <col min="779" max="1025" width="9.109375" style="70"/>
    <col min="1026" max="1026" width="20.5546875" style="70" customWidth="1"/>
    <col min="1027" max="1027" width="70.33203125" style="70" customWidth="1"/>
    <col min="1028" max="1028" width="18.109375" style="70" customWidth="1"/>
    <col min="1029" max="1029" width="22.88671875" style="70" bestFit="1" customWidth="1"/>
    <col min="1030" max="1031" width="23.6640625" style="70" customWidth="1"/>
    <col min="1032" max="1032" width="28" style="70" customWidth="1"/>
    <col min="1033" max="1033" width="9.109375" style="70"/>
    <col min="1034" max="1034" width="12.33203125" style="70" bestFit="1" customWidth="1"/>
    <col min="1035" max="1281" width="9.109375" style="70"/>
    <col min="1282" max="1282" width="20.5546875" style="70" customWidth="1"/>
    <col min="1283" max="1283" width="70.33203125" style="70" customWidth="1"/>
    <col min="1284" max="1284" width="18.109375" style="70" customWidth="1"/>
    <col min="1285" max="1285" width="22.88671875" style="70" bestFit="1" customWidth="1"/>
    <col min="1286" max="1287" width="23.6640625" style="70" customWidth="1"/>
    <col min="1288" max="1288" width="28" style="70" customWidth="1"/>
    <col min="1289" max="1289" width="9.109375" style="70"/>
    <col min="1290" max="1290" width="12.33203125" style="70" bestFit="1" customWidth="1"/>
    <col min="1291" max="1537" width="9.109375" style="70"/>
    <col min="1538" max="1538" width="20.5546875" style="70" customWidth="1"/>
    <col min="1539" max="1539" width="70.33203125" style="70" customWidth="1"/>
    <col min="1540" max="1540" width="18.109375" style="70" customWidth="1"/>
    <col min="1541" max="1541" width="22.88671875" style="70" bestFit="1" customWidth="1"/>
    <col min="1542" max="1543" width="23.6640625" style="70" customWidth="1"/>
    <col min="1544" max="1544" width="28" style="70" customWidth="1"/>
    <col min="1545" max="1545" width="9.109375" style="70"/>
    <col min="1546" max="1546" width="12.33203125" style="70" bestFit="1" customWidth="1"/>
    <col min="1547" max="1793" width="9.109375" style="70"/>
    <col min="1794" max="1794" width="20.5546875" style="70" customWidth="1"/>
    <col min="1795" max="1795" width="70.33203125" style="70" customWidth="1"/>
    <col min="1796" max="1796" width="18.109375" style="70" customWidth="1"/>
    <col min="1797" max="1797" width="22.88671875" style="70" bestFit="1" customWidth="1"/>
    <col min="1798" max="1799" width="23.6640625" style="70" customWidth="1"/>
    <col min="1800" max="1800" width="28" style="70" customWidth="1"/>
    <col min="1801" max="1801" width="9.109375" style="70"/>
    <col min="1802" max="1802" width="12.33203125" style="70" bestFit="1" customWidth="1"/>
    <col min="1803" max="2049" width="9.109375" style="70"/>
    <col min="2050" max="2050" width="20.5546875" style="70" customWidth="1"/>
    <col min="2051" max="2051" width="70.33203125" style="70" customWidth="1"/>
    <col min="2052" max="2052" width="18.109375" style="70" customWidth="1"/>
    <col min="2053" max="2053" width="22.88671875" style="70" bestFit="1" customWidth="1"/>
    <col min="2054" max="2055" width="23.6640625" style="70" customWidth="1"/>
    <col min="2056" max="2056" width="28" style="70" customWidth="1"/>
    <col min="2057" max="2057" width="9.109375" style="70"/>
    <col min="2058" max="2058" width="12.33203125" style="70" bestFit="1" customWidth="1"/>
    <col min="2059" max="2305" width="9.109375" style="70"/>
    <col min="2306" max="2306" width="20.5546875" style="70" customWidth="1"/>
    <col min="2307" max="2307" width="70.33203125" style="70" customWidth="1"/>
    <col min="2308" max="2308" width="18.109375" style="70" customWidth="1"/>
    <col min="2309" max="2309" width="22.88671875" style="70" bestFit="1" customWidth="1"/>
    <col min="2310" max="2311" width="23.6640625" style="70" customWidth="1"/>
    <col min="2312" max="2312" width="28" style="70" customWidth="1"/>
    <col min="2313" max="2313" width="9.109375" style="70"/>
    <col min="2314" max="2314" width="12.33203125" style="70" bestFit="1" customWidth="1"/>
    <col min="2315" max="2561" width="9.109375" style="70"/>
    <col min="2562" max="2562" width="20.5546875" style="70" customWidth="1"/>
    <col min="2563" max="2563" width="70.33203125" style="70" customWidth="1"/>
    <col min="2564" max="2564" width="18.109375" style="70" customWidth="1"/>
    <col min="2565" max="2565" width="22.88671875" style="70" bestFit="1" customWidth="1"/>
    <col min="2566" max="2567" width="23.6640625" style="70" customWidth="1"/>
    <col min="2568" max="2568" width="28" style="70" customWidth="1"/>
    <col min="2569" max="2569" width="9.109375" style="70"/>
    <col min="2570" max="2570" width="12.33203125" style="70" bestFit="1" customWidth="1"/>
    <col min="2571" max="2817" width="9.109375" style="70"/>
    <col min="2818" max="2818" width="20.5546875" style="70" customWidth="1"/>
    <col min="2819" max="2819" width="70.33203125" style="70" customWidth="1"/>
    <col min="2820" max="2820" width="18.109375" style="70" customWidth="1"/>
    <col min="2821" max="2821" width="22.88671875" style="70" bestFit="1" customWidth="1"/>
    <col min="2822" max="2823" width="23.6640625" style="70" customWidth="1"/>
    <col min="2824" max="2824" width="28" style="70" customWidth="1"/>
    <col min="2825" max="2825" width="9.109375" style="70"/>
    <col min="2826" max="2826" width="12.33203125" style="70" bestFit="1" customWidth="1"/>
    <col min="2827" max="3073" width="9.109375" style="70"/>
    <col min="3074" max="3074" width="20.5546875" style="70" customWidth="1"/>
    <col min="3075" max="3075" width="70.33203125" style="70" customWidth="1"/>
    <col min="3076" max="3076" width="18.109375" style="70" customWidth="1"/>
    <col min="3077" max="3077" width="22.88671875" style="70" bestFit="1" customWidth="1"/>
    <col min="3078" max="3079" width="23.6640625" style="70" customWidth="1"/>
    <col min="3080" max="3080" width="28" style="70" customWidth="1"/>
    <col min="3081" max="3081" width="9.109375" style="70"/>
    <col min="3082" max="3082" width="12.33203125" style="70" bestFit="1" customWidth="1"/>
    <col min="3083" max="3329" width="9.109375" style="70"/>
    <col min="3330" max="3330" width="20.5546875" style="70" customWidth="1"/>
    <col min="3331" max="3331" width="70.33203125" style="70" customWidth="1"/>
    <col min="3332" max="3332" width="18.109375" style="70" customWidth="1"/>
    <col min="3333" max="3333" width="22.88671875" style="70" bestFit="1" customWidth="1"/>
    <col min="3334" max="3335" width="23.6640625" style="70" customWidth="1"/>
    <col min="3336" max="3336" width="28" style="70" customWidth="1"/>
    <col min="3337" max="3337" width="9.109375" style="70"/>
    <col min="3338" max="3338" width="12.33203125" style="70" bestFit="1" customWidth="1"/>
    <col min="3339" max="3585" width="9.109375" style="70"/>
    <col min="3586" max="3586" width="20.5546875" style="70" customWidth="1"/>
    <col min="3587" max="3587" width="70.33203125" style="70" customWidth="1"/>
    <col min="3588" max="3588" width="18.109375" style="70" customWidth="1"/>
    <col min="3589" max="3589" width="22.88671875" style="70" bestFit="1" customWidth="1"/>
    <col min="3590" max="3591" width="23.6640625" style="70" customWidth="1"/>
    <col min="3592" max="3592" width="28" style="70" customWidth="1"/>
    <col min="3593" max="3593" width="9.109375" style="70"/>
    <col min="3594" max="3594" width="12.33203125" style="70" bestFit="1" customWidth="1"/>
    <col min="3595" max="3841" width="9.109375" style="70"/>
    <col min="3842" max="3842" width="20.5546875" style="70" customWidth="1"/>
    <col min="3843" max="3843" width="70.33203125" style="70" customWidth="1"/>
    <col min="3844" max="3844" width="18.109375" style="70" customWidth="1"/>
    <col min="3845" max="3845" width="22.88671875" style="70" bestFit="1" customWidth="1"/>
    <col min="3846" max="3847" width="23.6640625" style="70" customWidth="1"/>
    <col min="3848" max="3848" width="28" style="70" customWidth="1"/>
    <col min="3849" max="3849" width="9.109375" style="70"/>
    <col min="3850" max="3850" width="12.33203125" style="70" bestFit="1" customWidth="1"/>
    <col min="3851" max="4097" width="9.109375" style="70"/>
    <col min="4098" max="4098" width="20.5546875" style="70" customWidth="1"/>
    <col min="4099" max="4099" width="70.33203125" style="70" customWidth="1"/>
    <col min="4100" max="4100" width="18.109375" style="70" customWidth="1"/>
    <col min="4101" max="4101" width="22.88671875" style="70" bestFit="1" customWidth="1"/>
    <col min="4102" max="4103" width="23.6640625" style="70" customWidth="1"/>
    <col min="4104" max="4104" width="28" style="70" customWidth="1"/>
    <col min="4105" max="4105" width="9.109375" style="70"/>
    <col min="4106" max="4106" width="12.33203125" style="70" bestFit="1" customWidth="1"/>
    <col min="4107" max="4353" width="9.109375" style="70"/>
    <col min="4354" max="4354" width="20.5546875" style="70" customWidth="1"/>
    <col min="4355" max="4355" width="70.33203125" style="70" customWidth="1"/>
    <col min="4356" max="4356" width="18.109375" style="70" customWidth="1"/>
    <col min="4357" max="4357" width="22.88671875" style="70" bestFit="1" customWidth="1"/>
    <col min="4358" max="4359" width="23.6640625" style="70" customWidth="1"/>
    <col min="4360" max="4360" width="28" style="70" customWidth="1"/>
    <col min="4361" max="4361" width="9.109375" style="70"/>
    <col min="4362" max="4362" width="12.33203125" style="70" bestFit="1" customWidth="1"/>
    <col min="4363" max="4609" width="9.109375" style="70"/>
    <col min="4610" max="4610" width="20.5546875" style="70" customWidth="1"/>
    <col min="4611" max="4611" width="70.33203125" style="70" customWidth="1"/>
    <col min="4612" max="4612" width="18.109375" style="70" customWidth="1"/>
    <col min="4613" max="4613" width="22.88671875" style="70" bestFit="1" customWidth="1"/>
    <col min="4614" max="4615" width="23.6640625" style="70" customWidth="1"/>
    <col min="4616" max="4616" width="28" style="70" customWidth="1"/>
    <col min="4617" max="4617" width="9.109375" style="70"/>
    <col min="4618" max="4618" width="12.33203125" style="70" bestFit="1" customWidth="1"/>
    <col min="4619" max="4865" width="9.109375" style="70"/>
    <col min="4866" max="4866" width="20.5546875" style="70" customWidth="1"/>
    <col min="4867" max="4867" width="70.33203125" style="70" customWidth="1"/>
    <col min="4868" max="4868" width="18.109375" style="70" customWidth="1"/>
    <col min="4869" max="4869" width="22.88671875" style="70" bestFit="1" customWidth="1"/>
    <col min="4870" max="4871" width="23.6640625" style="70" customWidth="1"/>
    <col min="4872" max="4872" width="28" style="70" customWidth="1"/>
    <col min="4873" max="4873" width="9.109375" style="70"/>
    <col min="4874" max="4874" width="12.33203125" style="70" bestFit="1" customWidth="1"/>
    <col min="4875" max="5121" width="9.109375" style="70"/>
    <col min="5122" max="5122" width="20.5546875" style="70" customWidth="1"/>
    <col min="5123" max="5123" width="70.33203125" style="70" customWidth="1"/>
    <col min="5124" max="5124" width="18.109375" style="70" customWidth="1"/>
    <col min="5125" max="5125" width="22.88671875" style="70" bestFit="1" customWidth="1"/>
    <col min="5126" max="5127" width="23.6640625" style="70" customWidth="1"/>
    <col min="5128" max="5128" width="28" style="70" customWidth="1"/>
    <col min="5129" max="5129" width="9.109375" style="70"/>
    <col min="5130" max="5130" width="12.33203125" style="70" bestFit="1" customWidth="1"/>
    <col min="5131" max="5377" width="9.109375" style="70"/>
    <col min="5378" max="5378" width="20.5546875" style="70" customWidth="1"/>
    <col min="5379" max="5379" width="70.33203125" style="70" customWidth="1"/>
    <col min="5380" max="5380" width="18.109375" style="70" customWidth="1"/>
    <col min="5381" max="5381" width="22.88671875" style="70" bestFit="1" customWidth="1"/>
    <col min="5382" max="5383" width="23.6640625" style="70" customWidth="1"/>
    <col min="5384" max="5384" width="28" style="70" customWidth="1"/>
    <col min="5385" max="5385" width="9.109375" style="70"/>
    <col min="5386" max="5386" width="12.33203125" style="70" bestFit="1" customWidth="1"/>
    <col min="5387" max="5633" width="9.109375" style="70"/>
    <col min="5634" max="5634" width="20.5546875" style="70" customWidth="1"/>
    <col min="5635" max="5635" width="70.33203125" style="70" customWidth="1"/>
    <col min="5636" max="5636" width="18.109375" style="70" customWidth="1"/>
    <col min="5637" max="5637" width="22.88671875" style="70" bestFit="1" customWidth="1"/>
    <col min="5638" max="5639" width="23.6640625" style="70" customWidth="1"/>
    <col min="5640" max="5640" width="28" style="70" customWidth="1"/>
    <col min="5641" max="5641" width="9.109375" style="70"/>
    <col min="5642" max="5642" width="12.33203125" style="70" bestFit="1" customWidth="1"/>
    <col min="5643" max="5889" width="9.109375" style="70"/>
    <col min="5890" max="5890" width="20.5546875" style="70" customWidth="1"/>
    <col min="5891" max="5891" width="70.33203125" style="70" customWidth="1"/>
    <col min="5892" max="5892" width="18.109375" style="70" customWidth="1"/>
    <col min="5893" max="5893" width="22.88671875" style="70" bestFit="1" customWidth="1"/>
    <col min="5894" max="5895" width="23.6640625" style="70" customWidth="1"/>
    <col min="5896" max="5896" width="28" style="70" customWidth="1"/>
    <col min="5897" max="5897" width="9.109375" style="70"/>
    <col min="5898" max="5898" width="12.33203125" style="70" bestFit="1" customWidth="1"/>
    <col min="5899" max="6145" width="9.109375" style="70"/>
    <col min="6146" max="6146" width="20.5546875" style="70" customWidth="1"/>
    <col min="6147" max="6147" width="70.33203125" style="70" customWidth="1"/>
    <col min="6148" max="6148" width="18.109375" style="70" customWidth="1"/>
    <col min="6149" max="6149" width="22.88671875" style="70" bestFit="1" customWidth="1"/>
    <col min="6150" max="6151" width="23.6640625" style="70" customWidth="1"/>
    <col min="6152" max="6152" width="28" style="70" customWidth="1"/>
    <col min="6153" max="6153" width="9.109375" style="70"/>
    <col min="6154" max="6154" width="12.33203125" style="70" bestFit="1" customWidth="1"/>
    <col min="6155" max="6401" width="9.109375" style="70"/>
    <col min="6402" max="6402" width="20.5546875" style="70" customWidth="1"/>
    <col min="6403" max="6403" width="70.33203125" style="70" customWidth="1"/>
    <col min="6404" max="6404" width="18.109375" style="70" customWidth="1"/>
    <col min="6405" max="6405" width="22.88671875" style="70" bestFit="1" customWidth="1"/>
    <col min="6406" max="6407" width="23.6640625" style="70" customWidth="1"/>
    <col min="6408" max="6408" width="28" style="70" customWidth="1"/>
    <col min="6409" max="6409" width="9.109375" style="70"/>
    <col min="6410" max="6410" width="12.33203125" style="70" bestFit="1" customWidth="1"/>
    <col min="6411" max="6657" width="9.109375" style="70"/>
    <col min="6658" max="6658" width="20.5546875" style="70" customWidth="1"/>
    <col min="6659" max="6659" width="70.33203125" style="70" customWidth="1"/>
    <col min="6660" max="6660" width="18.109375" style="70" customWidth="1"/>
    <col min="6661" max="6661" width="22.88671875" style="70" bestFit="1" customWidth="1"/>
    <col min="6662" max="6663" width="23.6640625" style="70" customWidth="1"/>
    <col min="6664" max="6664" width="28" style="70" customWidth="1"/>
    <col min="6665" max="6665" width="9.109375" style="70"/>
    <col min="6666" max="6666" width="12.33203125" style="70" bestFit="1" customWidth="1"/>
    <col min="6667" max="6913" width="9.109375" style="70"/>
    <col min="6914" max="6914" width="20.5546875" style="70" customWidth="1"/>
    <col min="6915" max="6915" width="70.33203125" style="70" customWidth="1"/>
    <col min="6916" max="6916" width="18.109375" style="70" customWidth="1"/>
    <col min="6917" max="6917" width="22.88671875" style="70" bestFit="1" customWidth="1"/>
    <col min="6918" max="6919" width="23.6640625" style="70" customWidth="1"/>
    <col min="6920" max="6920" width="28" style="70" customWidth="1"/>
    <col min="6921" max="6921" width="9.109375" style="70"/>
    <col min="6922" max="6922" width="12.33203125" style="70" bestFit="1" customWidth="1"/>
    <col min="6923" max="7169" width="9.109375" style="70"/>
    <col min="7170" max="7170" width="20.5546875" style="70" customWidth="1"/>
    <col min="7171" max="7171" width="70.33203125" style="70" customWidth="1"/>
    <col min="7172" max="7172" width="18.109375" style="70" customWidth="1"/>
    <col min="7173" max="7173" width="22.88671875" style="70" bestFit="1" customWidth="1"/>
    <col min="7174" max="7175" width="23.6640625" style="70" customWidth="1"/>
    <col min="7176" max="7176" width="28" style="70" customWidth="1"/>
    <col min="7177" max="7177" width="9.109375" style="70"/>
    <col min="7178" max="7178" width="12.33203125" style="70" bestFit="1" customWidth="1"/>
    <col min="7179" max="7425" width="9.109375" style="70"/>
    <col min="7426" max="7426" width="20.5546875" style="70" customWidth="1"/>
    <col min="7427" max="7427" width="70.33203125" style="70" customWidth="1"/>
    <col min="7428" max="7428" width="18.109375" style="70" customWidth="1"/>
    <col min="7429" max="7429" width="22.88671875" style="70" bestFit="1" customWidth="1"/>
    <col min="7430" max="7431" width="23.6640625" style="70" customWidth="1"/>
    <col min="7432" max="7432" width="28" style="70" customWidth="1"/>
    <col min="7433" max="7433" width="9.109375" style="70"/>
    <col min="7434" max="7434" width="12.33203125" style="70" bestFit="1" customWidth="1"/>
    <col min="7435" max="7681" width="9.109375" style="70"/>
    <col min="7682" max="7682" width="20.5546875" style="70" customWidth="1"/>
    <col min="7683" max="7683" width="70.33203125" style="70" customWidth="1"/>
    <col min="7684" max="7684" width="18.109375" style="70" customWidth="1"/>
    <col min="7685" max="7685" width="22.88671875" style="70" bestFit="1" customWidth="1"/>
    <col min="7686" max="7687" width="23.6640625" style="70" customWidth="1"/>
    <col min="7688" max="7688" width="28" style="70" customWidth="1"/>
    <col min="7689" max="7689" width="9.109375" style="70"/>
    <col min="7690" max="7690" width="12.33203125" style="70" bestFit="1" customWidth="1"/>
    <col min="7691" max="7937" width="9.109375" style="70"/>
    <col min="7938" max="7938" width="20.5546875" style="70" customWidth="1"/>
    <col min="7939" max="7939" width="70.33203125" style="70" customWidth="1"/>
    <col min="7940" max="7940" width="18.109375" style="70" customWidth="1"/>
    <col min="7941" max="7941" width="22.88671875" style="70" bestFit="1" customWidth="1"/>
    <col min="7942" max="7943" width="23.6640625" style="70" customWidth="1"/>
    <col min="7944" max="7944" width="28" style="70" customWidth="1"/>
    <col min="7945" max="7945" width="9.109375" style="70"/>
    <col min="7946" max="7946" width="12.33203125" style="70" bestFit="1" customWidth="1"/>
    <col min="7947" max="8193" width="9.109375" style="70"/>
    <col min="8194" max="8194" width="20.5546875" style="70" customWidth="1"/>
    <col min="8195" max="8195" width="70.33203125" style="70" customWidth="1"/>
    <col min="8196" max="8196" width="18.109375" style="70" customWidth="1"/>
    <col min="8197" max="8197" width="22.88671875" style="70" bestFit="1" customWidth="1"/>
    <col min="8198" max="8199" width="23.6640625" style="70" customWidth="1"/>
    <col min="8200" max="8200" width="28" style="70" customWidth="1"/>
    <col min="8201" max="8201" width="9.109375" style="70"/>
    <col min="8202" max="8202" width="12.33203125" style="70" bestFit="1" customWidth="1"/>
    <col min="8203" max="8449" width="9.109375" style="70"/>
    <col min="8450" max="8450" width="20.5546875" style="70" customWidth="1"/>
    <col min="8451" max="8451" width="70.33203125" style="70" customWidth="1"/>
    <col min="8452" max="8452" width="18.109375" style="70" customWidth="1"/>
    <col min="8453" max="8453" width="22.88671875" style="70" bestFit="1" customWidth="1"/>
    <col min="8454" max="8455" width="23.6640625" style="70" customWidth="1"/>
    <col min="8456" max="8456" width="28" style="70" customWidth="1"/>
    <col min="8457" max="8457" width="9.109375" style="70"/>
    <col min="8458" max="8458" width="12.33203125" style="70" bestFit="1" customWidth="1"/>
    <col min="8459" max="8705" width="9.109375" style="70"/>
    <col min="8706" max="8706" width="20.5546875" style="70" customWidth="1"/>
    <col min="8707" max="8707" width="70.33203125" style="70" customWidth="1"/>
    <col min="8708" max="8708" width="18.109375" style="70" customWidth="1"/>
    <col min="8709" max="8709" width="22.88671875" style="70" bestFit="1" customWidth="1"/>
    <col min="8710" max="8711" width="23.6640625" style="70" customWidth="1"/>
    <col min="8712" max="8712" width="28" style="70" customWidth="1"/>
    <col min="8713" max="8713" width="9.109375" style="70"/>
    <col min="8714" max="8714" width="12.33203125" style="70" bestFit="1" customWidth="1"/>
    <col min="8715" max="8961" width="9.109375" style="70"/>
    <col min="8962" max="8962" width="20.5546875" style="70" customWidth="1"/>
    <col min="8963" max="8963" width="70.33203125" style="70" customWidth="1"/>
    <col min="8964" max="8964" width="18.109375" style="70" customWidth="1"/>
    <col min="8965" max="8965" width="22.88671875" style="70" bestFit="1" customWidth="1"/>
    <col min="8966" max="8967" width="23.6640625" style="70" customWidth="1"/>
    <col min="8968" max="8968" width="28" style="70" customWidth="1"/>
    <col min="8969" max="8969" width="9.109375" style="70"/>
    <col min="8970" max="8970" width="12.33203125" style="70" bestFit="1" customWidth="1"/>
    <col min="8971" max="9217" width="9.109375" style="70"/>
    <col min="9218" max="9218" width="20.5546875" style="70" customWidth="1"/>
    <col min="9219" max="9219" width="70.33203125" style="70" customWidth="1"/>
    <col min="9220" max="9220" width="18.109375" style="70" customWidth="1"/>
    <col min="9221" max="9221" width="22.88671875" style="70" bestFit="1" customWidth="1"/>
    <col min="9222" max="9223" width="23.6640625" style="70" customWidth="1"/>
    <col min="9224" max="9224" width="28" style="70" customWidth="1"/>
    <col min="9225" max="9225" width="9.109375" style="70"/>
    <col min="9226" max="9226" width="12.33203125" style="70" bestFit="1" customWidth="1"/>
    <col min="9227" max="9473" width="9.109375" style="70"/>
    <col min="9474" max="9474" width="20.5546875" style="70" customWidth="1"/>
    <col min="9475" max="9475" width="70.33203125" style="70" customWidth="1"/>
    <col min="9476" max="9476" width="18.109375" style="70" customWidth="1"/>
    <col min="9477" max="9477" width="22.88671875" style="70" bestFit="1" customWidth="1"/>
    <col min="9478" max="9479" width="23.6640625" style="70" customWidth="1"/>
    <col min="9480" max="9480" width="28" style="70" customWidth="1"/>
    <col min="9481" max="9481" width="9.109375" style="70"/>
    <col min="9482" max="9482" width="12.33203125" style="70" bestFit="1" customWidth="1"/>
    <col min="9483" max="9729" width="9.109375" style="70"/>
    <col min="9730" max="9730" width="20.5546875" style="70" customWidth="1"/>
    <col min="9731" max="9731" width="70.33203125" style="70" customWidth="1"/>
    <col min="9732" max="9732" width="18.109375" style="70" customWidth="1"/>
    <col min="9733" max="9733" width="22.88671875" style="70" bestFit="1" customWidth="1"/>
    <col min="9734" max="9735" width="23.6640625" style="70" customWidth="1"/>
    <col min="9736" max="9736" width="28" style="70" customWidth="1"/>
    <col min="9737" max="9737" width="9.109375" style="70"/>
    <col min="9738" max="9738" width="12.33203125" style="70" bestFit="1" customWidth="1"/>
    <col min="9739" max="9985" width="9.109375" style="70"/>
    <col min="9986" max="9986" width="20.5546875" style="70" customWidth="1"/>
    <col min="9987" max="9987" width="70.33203125" style="70" customWidth="1"/>
    <col min="9988" max="9988" width="18.109375" style="70" customWidth="1"/>
    <col min="9989" max="9989" width="22.88671875" style="70" bestFit="1" customWidth="1"/>
    <col min="9990" max="9991" width="23.6640625" style="70" customWidth="1"/>
    <col min="9992" max="9992" width="28" style="70" customWidth="1"/>
    <col min="9993" max="9993" width="9.109375" style="70"/>
    <col min="9994" max="9994" width="12.33203125" style="70" bestFit="1" customWidth="1"/>
    <col min="9995" max="10241" width="9.109375" style="70"/>
    <col min="10242" max="10242" width="20.5546875" style="70" customWidth="1"/>
    <col min="10243" max="10243" width="70.33203125" style="70" customWidth="1"/>
    <col min="10244" max="10244" width="18.109375" style="70" customWidth="1"/>
    <col min="10245" max="10245" width="22.88671875" style="70" bestFit="1" customWidth="1"/>
    <col min="10246" max="10247" width="23.6640625" style="70" customWidth="1"/>
    <col min="10248" max="10248" width="28" style="70" customWidth="1"/>
    <col min="10249" max="10249" width="9.109375" style="70"/>
    <col min="10250" max="10250" width="12.33203125" style="70" bestFit="1" customWidth="1"/>
    <col min="10251" max="10497" width="9.109375" style="70"/>
    <col min="10498" max="10498" width="20.5546875" style="70" customWidth="1"/>
    <col min="10499" max="10499" width="70.33203125" style="70" customWidth="1"/>
    <col min="10500" max="10500" width="18.109375" style="70" customWidth="1"/>
    <col min="10501" max="10501" width="22.88671875" style="70" bestFit="1" customWidth="1"/>
    <col min="10502" max="10503" width="23.6640625" style="70" customWidth="1"/>
    <col min="10504" max="10504" width="28" style="70" customWidth="1"/>
    <col min="10505" max="10505" width="9.109375" style="70"/>
    <col min="10506" max="10506" width="12.33203125" style="70" bestFit="1" customWidth="1"/>
    <col min="10507" max="10753" width="9.109375" style="70"/>
    <col min="10754" max="10754" width="20.5546875" style="70" customWidth="1"/>
    <col min="10755" max="10755" width="70.33203125" style="70" customWidth="1"/>
    <col min="10756" max="10756" width="18.109375" style="70" customWidth="1"/>
    <col min="10757" max="10757" width="22.88671875" style="70" bestFit="1" customWidth="1"/>
    <col min="10758" max="10759" width="23.6640625" style="70" customWidth="1"/>
    <col min="10760" max="10760" width="28" style="70" customWidth="1"/>
    <col min="10761" max="10761" width="9.109375" style="70"/>
    <col min="10762" max="10762" width="12.33203125" style="70" bestFit="1" customWidth="1"/>
    <col min="10763" max="11009" width="9.109375" style="70"/>
    <col min="11010" max="11010" width="20.5546875" style="70" customWidth="1"/>
    <col min="11011" max="11011" width="70.33203125" style="70" customWidth="1"/>
    <col min="11012" max="11012" width="18.109375" style="70" customWidth="1"/>
    <col min="11013" max="11013" width="22.88671875" style="70" bestFit="1" customWidth="1"/>
    <col min="11014" max="11015" width="23.6640625" style="70" customWidth="1"/>
    <col min="11016" max="11016" width="28" style="70" customWidth="1"/>
    <col min="11017" max="11017" width="9.109375" style="70"/>
    <col min="11018" max="11018" width="12.33203125" style="70" bestFit="1" customWidth="1"/>
    <col min="11019" max="11265" width="9.109375" style="70"/>
    <col min="11266" max="11266" width="20.5546875" style="70" customWidth="1"/>
    <col min="11267" max="11267" width="70.33203125" style="70" customWidth="1"/>
    <col min="11268" max="11268" width="18.109375" style="70" customWidth="1"/>
    <col min="11269" max="11269" width="22.88671875" style="70" bestFit="1" customWidth="1"/>
    <col min="11270" max="11271" width="23.6640625" style="70" customWidth="1"/>
    <col min="11272" max="11272" width="28" style="70" customWidth="1"/>
    <col min="11273" max="11273" width="9.109375" style="70"/>
    <col min="11274" max="11274" width="12.33203125" style="70" bestFit="1" customWidth="1"/>
    <col min="11275" max="11521" width="9.109375" style="70"/>
    <col min="11522" max="11522" width="20.5546875" style="70" customWidth="1"/>
    <col min="11523" max="11523" width="70.33203125" style="70" customWidth="1"/>
    <col min="11524" max="11524" width="18.109375" style="70" customWidth="1"/>
    <col min="11525" max="11525" width="22.88671875" style="70" bestFit="1" customWidth="1"/>
    <col min="11526" max="11527" width="23.6640625" style="70" customWidth="1"/>
    <col min="11528" max="11528" width="28" style="70" customWidth="1"/>
    <col min="11529" max="11529" width="9.109375" style="70"/>
    <col min="11530" max="11530" width="12.33203125" style="70" bestFit="1" customWidth="1"/>
    <col min="11531" max="11777" width="9.109375" style="70"/>
    <col min="11778" max="11778" width="20.5546875" style="70" customWidth="1"/>
    <col min="11779" max="11779" width="70.33203125" style="70" customWidth="1"/>
    <col min="11780" max="11780" width="18.109375" style="70" customWidth="1"/>
    <col min="11781" max="11781" width="22.88671875" style="70" bestFit="1" customWidth="1"/>
    <col min="11782" max="11783" width="23.6640625" style="70" customWidth="1"/>
    <col min="11784" max="11784" width="28" style="70" customWidth="1"/>
    <col min="11785" max="11785" width="9.109375" style="70"/>
    <col min="11786" max="11786" width="12.33203125" style="70" bestFit="1" customWidth="1"/>
    <col min="11787" max="12033" width="9.109375" style="70"/>
    <col min="12034" max="12034" width="20.5546875" style="70" customWidth="1"/>
    <col min="12035" max="12035" width="70.33203125" style="70" customWidth="1"/>
    <col min="12036" max="12036" width="18.109375" style="70" customWidth="1"/>
    <col min="12037" max="12037" width="22.88671875" style="70" bestFit="1" customWidth="1"/>
    <col min="12038" max="12039" width="23.6640625" style="70" customWidth="1"/>
    <col min="12040" max="12040" width="28" style="70" customWidth="1"/>
    <col min="12041" max="12041" width="9.109375" style="70"/>
    <col min="12042" max="12042" width="12.33203125" style="70" bestFit="1" customWidth="1"/>
    <col min="12043" max="12289" width="9.109375" style="70"/>
    <col min="12290" max="12290" width="20.5546875" style="70" customWidth="1"/>
    <col min="12291" max="12291" width="70.33203125" style="70" customWidth="1"/>
    <col min="12292" max="12292" width="18.109375" style="70" customWidth="1"/>
    <col min="12293" max="12293" width="22.88671875" style="70" bestFit="1" customWidth="1"/>
    <col min="12294" max="12295" width="23.6640625" style="70" customWidth="1"/>
    <col min="12296" max="12296" width="28" style="70" customWidth="1"/>
    <col min="12297" max="12297" width="9.109375" style="70"/>
    <col min="12298" max="12298" width="12.33203125" style="70" bestFit="1" customWidth="1"/>
    <col min="12299" max="12545" width="9.109375" style="70"/>
    <col min="12546" max="12546" width="20.5546875" style="70" customWidth="1"/>
    <col min="12547" max="12547" width="70.33203125" style="70" customWidth="1"/>
    <col min="12548" max="12548" width="18.109375" style="70" customWidth="1"/>
    <col min="12549" max="12549" width="22.88671875" style="70" bestFit="1" customWidth="1"/>
    <col min="12550" max="12551" width="23.6640625" style="70" customWidth="1"/>
    <col min="12552" max="12552" width="28" style="70" customWidth="1"/>
    <col min="12553" max="12553" width="9.109375" style="70"/>
    <col min="12554" max="12554" width="12.33203125" style="70" bestFit="1" customWidth="1"/>
    <col min="12555" max="12801" width="9.109375" style="70"/>
    <col min="12802" max="12802" width="20.5546875" style="70" customWidth="1"/>
    <col min="12803" max="12803" width="70.33203125" style="70" customWidth="1"/>
    <col min="12804" max="12804" width="18.109375" style="70" customWidth="1"/>
    <col min="12805" max="12805" width="22.88671875" style="70" bestFit="1" customWidth="1"/>
    <col min="12806" max="12807" width="23.6640625" style="70" customWidth="1"/>
    <col min="12808" max="12808" width="28" style="70" customWidth="1"/>
    <col min="12809" max="12809" width="9.109375" style="70"/>
    <col min="12810" max="12810" width="12.33203125" style="70" bestFit="1" customWidth="1"/>
    <col min="12811" max="13057" width="9.109375" style="70"/>
    <col min="13058" max="13058" width="20.5546875" style="70" customWidth="1"/>
    <col min="13059" max="13059" width="70.33203125" style="70" customWidth="1"/>
    <col min="13060" max="13060" width="18.109375" style="70" customWidth="1"/>
    <col min="13061" max="13061" width="22.88671875" style="70" bestFit="1" customWidth="1"/>
    <col min="13062" max="13063" width="23.6640625" style="70" customWidth="1"/>
    <col min="13064" max="13064" width="28" style="70" customWidth="1"/>
    <col min="13065" max="13065" width="9.109375" style="70"/>
    <col min="13066" max="13066" width="12.33203125" style="70" bestFit="1" customWidth="1"/>
    <col min="13067" max="13313" width="9.109375" style="70"/>
    <col min="13314" max="13314" width="20.5546875" style="70" customWidth="1"/>
    <col min="13315" max="13315" width="70.33203125" style="70" customWidth="1"/>
    <col min="13316" max="13316" width="18.109375" style="70" customWidth="1"/>
    <col min="13317" max="13317" width="22.88671875" style="70" bestFit="1" customWidth="1"/>
    <col min="13318" max="13319" width="23.6640625" style="70" customWidth="1"/>
    <col min="13320" max="13320" width="28" style="70" customWidth="1"/>
    <col min="13321" max="13321" width="9.109375" style="70"/>
    <col min="13322" max="13322" width="12.33203125" style="70" bestFit="1" customWidth="1"/>
    <col min="13323" max="13569" width="9.109375" style="70"/>
    <col min="13570" max="13570" width="20.5546875" style="70" customWidth="1"/>
    <col min="13571" max="13571" width="70.33203125" style="70" customWidth="1"/>
    <col min="13572" max="13572" width="18.109375" style="70" customWidth="1"/>
    <col min="13573" max="13573" width="22.88671875" style="70" bestFit="1" customWidth="1"/>
    <col min="13574" max="13575" width="23.6640625" style="70" customWidth="1"/>
    <col min="13576" max="13576" width="28" style="70" customWidth="1"/>
    <col min="13577" max="13577" width="9.109375" style="70"/>
    <col min="13578" max="13578" width="12.33203125" style="70" bestFit="1" customWidth="1"/>
    <col min="13579" max="13825" width="9.109375" style="70"/>
    <col min="13826" max="13826" width="20.5546875" style="70" customWidth="1"/>
    <col min="13827" max="13827" width="70.33203125" style="70" customWidth="1"/>
    <col min="13828" max="13828" width="18.109375" style="70" customWidth="1"/>
    <col min="13829" max="13829" width="22.88671875" style="70" bestFit="1" customWidth="1"/>
    <col min="13830" max="13831" width="23.6640625" style="70" customWidth="1"/>
    <col min="13832" max="13832" width="28" style="70" customWidth="1"/>
    <col min="13833" max="13833" width="9.109375" style="70"/>
    <col min="13834" max="13834" width="12.33203125" style="70" bestFit="1" customWidth="1"/>
    <col min="13835" max="14081" width="9.109375" style="70"/>
    <col min="14082" max="14082" width="20.5546875" style="70" customWidth="1"/>
    <col min="14083" max="14083" width="70.33203125" style="70" customWidth="1"/>
    <col min="14084" max="14084" width="18.109375" style="70" customWidth="1"/>
    <col min="14085" max="14085" width="22.88671875" style="70" bestFit="1" customWidth="1"/>
    <col min="14086" max="14087" width="23.6640625" style="70" customWidth="1"/>
    <col min="14088" max="14088" width="28" style="70" customWidth="1"/>
    <col min="14089" max="14089" width="9.109375" style="70"/>
    <col min="14090" max="14090" width="12.33203125" style="70" bestFit="1" customWidth="1"/>
    <col min="14091" max="14337" width="9.109375" style="70"/>
    <col min="14338" max="14338" width="20.5546875" style="70" customWidth="1"/>
    <col min="14339" max="14339" width="70.33203125" style="70" customWidth="1"/>
    <col min="14340" max="14340" width="18.109375" style="70" customWidth="1"/>
    <col min="14341" max="14341" width="22.88671875" style="70" bestFit="1" customWidth="1"/>
    <col min="14342" max="14343" width="23.6640625" style="70" customWidth="1"/>
    <col min="14344" max="14344" width="28" style="70" customWidth="1"/>
    <col min="14345" max="14345" width="9.109375" style="70"/>
    <col min="14346" max="14346" width="12.33203125" style="70" bestFit="1" customWidth="1"/>
    <col min="14347" max="14593" width="9.109375" style="70"/>
    <col min="14594" max="14594" width="20.5546875" style="70" customWidth="1"/>
    <col min="14595" max="14595" width="70.33203125" style="70" customWidth="1"/>
    <col min="14596" max="14596" width="18.109375" style="70" customWidth="1"/>
    <col min="14597" max="14597" width="22.88671875" style="70" bestFit="1" customWidth="1"/>
    <col min="14598" max="14599" width="23.6640625" style="70" customWidth="1"/>
    <col min="14600" max="14600" width="28" style="70" customWidth="1"/>
    <col min="14601" max="14601" width="9.109375" style="70"/>
    <col min="14602" max="14602" width="12.33203125" style="70" bestFit="1" customWidth="1"/>
    <col min="14603" max="14849" width="9.109375" style="70"/>
    <col min="14850" max="14850" width="20.5546875" style="70" customWidth="1"/>
    <col min="14851" max="14851" width="70.33203125" style="70" customWidth="1"/>
    <col min="14852" max="14852" width="18.109375" style="70" customWidth="1"/>
    <col min="14853" max="14853" width="22.88671875" style="70" bestFit="1" customWidth="1"/>
    <col min="14854" max="14855" width="23.6640625" style="70" customWidth="1"/>
    <col min="14856" max="14856" width="28" style="70" customWidth="1"/>
    <col min="14857" max="14857" width="9.109375" style="70"/>
    <col min="14858" max="14858" width="12.33203125" style="70" bestFit="1" customWidth="1"/>
    <col min="14859" max="15105" width="9.109375" style="70"/>
    <col min="15106" max="15106" width="20.5546875" style="70" customWidth="1"/>
    <col min="15107" max="15107" width="70.33203125" style="70" customWidth="1"/>
    <col min="15108" max="15108" width="18.109375" style="70" customWidth="1"/>
    <col min="15109" max="15109" width="22.88671875" style="70" bestFit="1" customWidth="1"/>
    <col min="15110" max="15111" width="23.6640625" style="70" customWidth="1"/>
    <col min="15112" max="15112" width="28" style="70" customWidth="1"/>
    <col min="15113" max="15113" width="9.109375" style="70"/>
    <col min="15114" max="15114" width="12.33203125" style="70" bestFit="1" customWidth="1"/>
    <col min="15115" max="15361" width="9.109375" style="70"/>
    <col min="15362" max="15362" width="20.5546875" style="70" customWidth="1"/>
    <col min="15363" max="15363" width="70.33203125" style="70" customWidth="1"/>
    <col min="15364" max="15364" width="18.109375" style="70" customWidth="1"/>
    <col min="15365" max="15365" width="22.88671875" style="70" bestFit="1" customWidth="1"/>
    <col min="15366" max="15367" width="23.6640625" style="70" customWidth="1"/>
    <col min="15368" max="15368" width="28" style="70" customWidth="1"/>
    <col min="15369" max="15369" width="9.109375" style="70"/>
    <col min="15370" max="15370" width="12.33203125" style="70" bestFit="1" customWidth="1"/>
    <col min="15371" max="15617" width="9.109375" style="70"/>
    <col min="15618" max="15618" width="20.5546875" style="70" customWidth="1"/>
    <col min="15619" max="15619" width="70.33203125" style="70" customWidth="1"/>
    <col min="15620" max="15620" width="18.109375" style="70" customWidth="1"/>
    <col min="15621" max="15621" width="22.88671875" style="70" bestFit="1" customWidth="1"/>
    <col min="15622" max="15623" width="23.6640625" style="70" customWidth="1"/>
    <col min="15624" max="15624" width="28" style="70" customWidth="1"/>
    <col min="15625" max="15625" width="9.109375" style="70"/>
    <col min="15626" max="15626" width="12.33203125" style="70" bestFit="1" customWidth="1"/>
    <col min="15627" max="15873" width="9.109375" style="70"/>
    <col min="15874" max="15874" width="20.5546875" style="70" customWidth="1"/>
    <col min="15875" max="15875" width="70.33203125" style="70" customWidth="1"/>
    <col min="15876" max="15876" width="18.109375" style="70" customWidth="1"/>
    <col min="15877" max="15877" width="22.88671875" style="70" bestFit="1" customWidth="1"/>
    <col min="15878" max="15879" width="23.6640625" style="70" customWidth="1"/>
    <col min="15880" max="15880" width="28" style="70" customWidth="1"/>
    <col min="15881" max="15881" width="9.109375" style="70"/>
    <col min="15882" max="15882" width="12.33203125" style="70" bestFit="1" customWidth="1"/>
    <col min="15883" max="16129" width="9.109375" style="70"/>
    <col min="16130" max="16130" width="20.5546875" style="70" customWidth="1"/>
    <col min="16131" max="16131" width="70.33203125" style="70" customWidth="1"/>
    <col min="16132" max="16132" width="18.109375" style="70" customWidth="1"/>
    <col min="16133" max="16133" width="22.88671875" style="70" bestFit="1" customWidth="1"/>
    <col min="16134" max="16135" width="23.6640625" style="70" customWidth="1"/>
    <col min="16136" max="16136" width="28" style="70" customWidth="1"/>
    <col min="16137" max="16137" width="9.109375" style="70"/>
    <col min="16138" max="16138" width="12.33203125" style="70" bestFit="1" customWidth="1"/>
    <col min="16139" max="16384" width="9.109375" style="70"/>
  </cols>
  <sheetData>
    <row r="1" spans="1:8" s="83" customFormat="1" ht="39.9" customHeight="1">
      <c r="A1" s="344" t="s">
        <v>115</v>
      </c>
      <c r="B1" s="345"/>
      <c r="C1" s="346"/>
      <c r="D1" s="66" t="s">
        <v>290</v>
      </c>
      <c r="E1" s="347"/>
      <c r="F1" s="347"/>
      <c r="G1" s="347"/>
      <c r="H1" s="348"/>
    </row>
    <row r="2" spans="1:8" s="83" customFormat="1" ht="39.9" customHeight="1">
      <c r="A2" s="67" t="s">
        <v>9</v>
      </c>
      <c r="B2" s="351" t="s">
        <v>113</v>
      </c>
      <c r="C2" s="351"/>
      <c r="D2" s="351"/>
      <c r="E2" s="349"/>
      <c r="F2" s="349"/>
      <c r="G2" s="349"/>
      <c r="H2" s="350"/>
    </row>
    <row r="3" spans="1:8" s="83" customFormat="1" ht="39.9" customHeight="1">
      <c r="A3" s="67" t="s">
        <v>91</v>
      </c>
      <c r="B3" s="352" t="s">
        <v>114</v>
      </c>
      <c r="C3" s="353"/>
      <c r="D3" s="353"/>
      <c r="E3" s="349"/>
      <c r="F3" s="349"/>
      <c r="G3" s="349"/>
      <c r="H3" s="350"/>
    </row>
    <row r="4" spans="1:8" s="83" customFormat="1" ht="39.9" customHeight="1">
      <c r="A4" s="67" t="s">
        <v>4</v>
      </c>
      <c r="B4" s="352" t="s">
        <v>117</v>
      </c>
      <c r="C4" s="352"/>
      <c r="D4" s="352"/>
      <c r="E4" s="349"/>
      <c r="F4" s="349"/>
      <c r="G4" s="349"/>
      <c r="H4" s="350"/>
    </row>
    <row r="5" spans="1:8" s="84" customFormat="1" ht="38.25" customHeight="1">
      <c r="A5" s="68" t="s">
        <v>92</v>
      </c>
      <c r="B5" s="374" t="s">
        <v>93</v>
      </c>
      <c r="C5" s="375"/>
      <c r="D5" s="375"/>
      <c r="E5" s="375"/>
      <c r="F5" s="376"/>
      <c r="G5" s="69" t="s">
        <v>94</v>
      </c>
      <c r="H5" s="82">
        <v>0.24640000000000001</v>
      </c>
    </row>
    <row r="6" spans="1:8" s="85" customFormat="1" ht="13.8" thickBot="1">
      <c r="A6" s="369"/>
      <c r="B6" s="370"/>
      <c r="C6" s="370"/>
      <c r="D6" s="370"/>
      <c r="E6" s="370"/>
      <c r="F6" s="370"/>
      <c r="G6" s="370"/>
      <c r="H6" s="370"/>
    </row>
    <row r="7" spans="1:8" s="85" customFormat="1" ht="18.600000000000001" thickTop="1" thickBot="1">
      <c r="A7" s="90">
        <v>2</v>
      </c>
      <c r="B7" s="371" t="s">
        <v>100</v>
      </c>
      <c r="C7" s="372"/>
      <c r="D7" s="365"/>
      <c r="E7" s="365"/>
      <c r="F7" s="365"/>
      <c r="G7" s="365"/>
      <c r="H7" s="365"/>
    </row>
    <row r="8" spans="1:8" s="85" customFormat="1" ht="18" thickTop="1">
      <c r="A8" s="91" t="s">
        <v>0</v>
      </c>
      <c r="B8" s="366" t="s">
        <v>1</v>
      </c>
      <c r="C8" s="367"/>
      <c r="D8" s="88" t="s">
        <v>24</v>
      </c>
      <c r="E8" s="361" t="s">
        <v>88</v>
      </c>
      <c r="F8" s="362"/>
      <c r="G8" s="92" t="s">
        <v>87</v>
      </c>
      <c r="H8" s="89" t="s">
        <v>5</v>
      </c>
    </row>
    <row r="9" spans="1:8" s="85" customFormat="1" ht="127.95" customHeight="1">
      <c r="A9" s="26" t="s">
        <v>33</v>
      </c>
      <c r="B9" s="359" t="s">
        <v>102</v>
      </c>
      <c r="C9" s="360"/>
      <c r="D9" s="26" t="s">
        <v>27</v>
      </c>
      <c r="E9" s="363">
        <v>1</v>
      </c>
      <c r="F9" s="364"/>
      <c r="G9" s="33">
        <v>2</v>
      </c>
      <c r="H9" s="93">
        <f>2*1</f>
        <v>2</v>
      </c>
    </row>
    <row r="10" spans="1:8" s="87" customFormat="1" ht="18" thickBot="1">
      <c r="A10" s="402"/>
      <c r="B10" s="403"/>
      <c r="C10" s="403"/>
      <c r="D10" s="403"/>
      <c r="E10" s="403"/>
      <c r="F10" s="403"/>
      <c r="G10" s="403"/>
      <c r="H10" s="404"/>
    </row>
    <row r="11" spans="1:8" s="86" customFormat="1" ht="18" thickBot="1">
      <c r="A11" s="97" t="s">
        <v>0</v>
      </c>
      <c r="B11" s="332" t="s">
        <v>1</v>
      </c>
      <c r="C11" s="333"/>
      <c r="D11" s="94" t="s">
        <v>24</v>
      </c>
      <c r="E11" s="316" t="s">
        <v>195</v>
      </c>
      <c r="F11" s="317"/>
      <c r="G11" s="317"/>
      <c r="H11" s="318"/>
    </row>
    <row r="12" spans="1:8" s="86" customFormat="1" ht="70.2" customHeight="1">
      <c r="A12" s="26" t="s">
        <v>34</v>
      </c>
      <c r="B12" s="414" t="s">
        <v>148</v>
      </c>
      <c r="C12" s="415"/>
      <c r="D12" s="26" t="s">
        <v>103</v>
      </c>
      <c r="E12" s="322">
        <v>3</v>
      </c>
      <c r="F12" s="323"/>
      <c r="G12" s="323"/>
      <c r="H12" s="324"/>
    </row>
    <row r="13" spans="1:8" s="86" customFormat="1" ht="18" thickBot="1">
      <c r="A13" s="411"/>
      <c r="B13" s="412"/>
      <c r="C13" s="412"/>
      <c r="D13" s="412"/>
      <c r="E13" s="412"/>
      <c r="F13" s="412"/>
      <c r="G13" s="412"/>
      <c r="H13" s="413"/>
    </row>
    <row r="14" spans="1:8" s="85" customFormat="1" ht="18" thickBot="1">
      <c r="A14" s="98">
        <v>3</v>
      </c>
      <c r="B14" s="336" t="s">
        <v>57</v>
      </c>
      <c r="C14" s="328"/>
      <c r="D14" s="328"/>
      <c r="E14" s="328"/>
      <c r="F14" s="328"/>
      <c r="G14" s="328"/>
      <c r="H14" s="329"/>
    </row>
    <row r="15" spans="1:8" s="81" customFormat="1" ht="18" thickBot="1">
      <c r="A15" s="97" t="s">
        <v>0</v>
      </c>
      <c r="B15" s="332" t="s">
        <v>1</v>
      </c>
      <c r="C15" s="333"/>
      <c r="D15" s="94" t="s">
        <v>24</v>
      </c>
      <c r="E15" s="102" t="s">
        <v>196</v>
      </c>
      <c r="F15" s="101" t="s">
        <v>88</v>
      </c>
      <c r="G15" s="99" t="s">
        <v>87</v>
      </c>
      <c r="H15" s="100" t="s">
        <v>5</v>
      </c>
    </row>
    <row r="16" spans="1:8" s="81" customFormat="1" ht="80.400000000000006" customHeight="1" thickBot="1">
      <c r="A16" s="26" t="s">
        <v>26</v>
      </c>
      <c r="B16" s="416" t="s">
        <v>200</v>
      </c>
      <c r="C16" s="417"/>
      <c r="D16" s="26" t="s">
        <v>27</v>
      </c>
      <c r="E16" s="103">
        <v>6</v>
      </c>
      <c r="F16" s="104">
        <v>2.1</v>
      </c>
      <c r="G16" s="105">
        <v>0.8</v>
      </c>
      <c r="H16" s="106">
        <f>G16*F16*E16</f>
        <v>10.080000000000002</v>
      </c>
    </row>
    <row r="17" spans="1:8" s="81" customFormat="1" ht="18" thickBot="1">
      <c r="A17" s="97" t="s">
        <v>0</v>
      </c>
      <c r="B17" s="332" t="s">
        <v>1</v>
      </c>
      <c r="C17" s="333"/>
      <c r="D17" s="94" t="s">
        <v>24</v>
      </c>
      <c r="E17" s="316" t="s">
        <v>5</v>
      </c>
      <c r="F17" s="317"/>
      <c r="G17" s="317"/>
      <c r="H17" s="318"/>
    </row>
    <row r="18" spans="1:8" s="81" customFormat="1" ht="83.4" customHeight="1" thickBot="1">
      <c r="A18" s="26" t="s">
        <v>54</v>
      </c>
      <c r="B18" s="337" t="s">
        <v>201</v>
      </c>
      <c r="C18" s="338"/>
      <c r="D18" s="26" t="s">
        <v>24</v>
      </c>
      <c r="E18" s="387">
        <f>6</f>
        <v>6</v>
      </c>
      <c r="F18" s="388"/>
      <c r="G18" s="388"/>
      <c r="H18" s="389"/>
    </row>
    <row r="19" spans="1:8" s="107" customFormat="1" ht="18" thickBot="1">
      <c r="A19" s="97" t="s">
        <v>0</v>
      </c>
      <c r="B19" s="332" t="s">
        <v>1</v>
      </c>
      <c r="C19" s="333"/>
      <c r="D19" s="94" t="s">
        <v>24</v>
      </c>
      <c r="E19" s="316" t="s">
        <v>88</v>
      </c>
      <c r="F19" s="317"/>
      <c r="G19" s="108" t="s">
        <v>87</v>
      </c>
      <c r="H19" s="109" t="s">
        <v>291</v>
      </c>
    </row>
    <row r="20" spans="1:8" s="81" customFormat="1" ht="77.400000000000006" customHeight="1" thickBot="1">
      <c r="A20" s="26" t="s">
        <v>55</v>
      </c>
      <c r="B20" s="337" t="s">
        <v>202</v>
      </c>
      <c r="C20" s="338"/>
      <c r="D20" s="26" t="s">
        <v>27</v>
      </c>
      <c r="E20" s="339">
        <v>2.8460000000000001</v>
      </c>
      <c r="F20" s="340"/>
      <c r="G20" s="110">
        <v>1.992</v>
      </c>
      <c r="H20" s="111">
        <f>E20*G20*1.15*2</f>
        <v>13.039233599999999</v>
      </c>
    </row>
    <row r="21" spans="1:8" s="81" customFormat="1" ht="18" thickBot="1">
      <c r="A21" s="97" t="s">
        <v>0</v>
      </c>
      <c r="B21" s="332" t="s">
        <v>1</v>
      </c>
      <c r="C21" s="333"/>
      <c r="D21" s="94" t="s">
        <v>24</v>
      </c>
      <c r="E21" s="316" t="s">
        <v>5</v>
      </c>
      <c r="F21" s="317"/>
      <c r="G21" s="317"/>
      <c r="H21" s="318"/>
    </row>
    <row r="22" spans="1:8" s="81" customFormat="1" ht="87" customHeight="1" thickBot="1">
      <c r="A22" s="26" t="s">
        <v>56</v>
      </c>
      <c r="B22" s="342" t="s">
        <v>198</v>
      </c>
      <c r="C22" s="343"/>
      <c r="D22" s="41" t="s">
        <v>32</v>
      </c>
      <c r="E22" s="382">
        <v>10</v>
      </c>
      <c r="F22" s="383"/>
      <c r="G22" s="383"/>
      <c r="H22" s="384"/>
    </row>
    <row r="23" spans="1:8" s="81" customFormat="1" ht="18" thickBot="1">
      <c r="A23" s="97" t="s">
        <v>0</v>
      </c>
      <c r="B23" s="332" t="s">
        <v>1</v>
      </c>
      <c r="C23" s="333"/>
      <c r="D23" s="94" t="s">
        <v>24</v>
      </c>
      <c r="E23" s="385"/>
      <c r="F23" s="383"/>
      <c r="G23" s="383"/>
      <c r="H23" s="386"/>
    </row>
    <row r="24" spans="1:8" s="81" customFormat="1" ht="84" customHeight="1">
      <c r="A24" s="26" t="s">
        <v>105</v>
      </c>
      <c r="B24" s="342" t="s">
        <v>150</v>
      </c>
      <c r="C24" s="343"/>
      <c r="D24" s="41" t="s">
        <v>32</v>
      </c>
      <c r="E24" s="322">
        <v>10</v>
      </c>
      <c r="F24" s="323"/>
      <c r="G24" s="323"/>
      <c r="H24" s="324"/>
    </row>
    <row r="25" spans="1:8" s="81" customFormat="1" ht="18" thickBot="1">
      <c r="A25" s="325"/>
      <c r="B25" s="326"/>
      <c r="C25" s="326"/>
      <c r="D25" s="326"/>
      <c r="E25" s="326"/>
      <c r="F25" s="326"/>
      <c r="G25" s="326"/>
      <c r="H25" s="327"/>
    </row>
    <row r="26" spans="1:8" s="81" customFormat="1" ht="18" thickBot="1">
      <c r="A26" s="98">
        <v>4</v>
      </c>
      <c r="B26" s="336" t="s">
        <v>127</v>
      </c>
      <c r="C26" s="328"/>
      <c r="D26" s="328"/>
      <c r="E26" s="328"/>
      <c r="F26" s="328"/>
      <c r="G26" s="328"/>
      <c r="H26" s="329"/>
    </row>
    <row r="27" spans="1:8" s="81" customFormat="1" ht="18" thickBot="1">
      <c r="A27" s="97" t="s">
        <v>0</v>
      </c>
      <c r="B27" s="332" t="s">
        <v>1</v>
      </c>
      <c r="C27" s="333"/>
      <c r="D27" s="94" t="s">
        <v>24</v>
      </c>
      <c r="E27" s="377" t="s">
        <v>210</v>
      </c>
      <c r="F27" s="378"/>
      <c r="G27" s="379"/>
      <c r="H27" s="94" t="s">
        <v>299</v>
      </c>
    </row>
    <row r="28" spans="1:8" s="81" customFormat="1" ht="86.4" customHeight="1" thickBot="1">
      <c r="A28" s="41" t="s">
        <v>25</v>
      </c>
      <c r="B28" s="342" t="s">
        <v>214</v>
      </c>
      <c r="C28" s="343"/>
      <c r="D28" s="39" t="s">
        <v>217</v>
      </c>
      <c r="E28" s="363">
        <f>(E22+H20+4)*8</f>
        <v>216.31386879999999</v>
      </c>
      <c r="F28" s="364"/>
      <c r="G28" s="373"/>
      <c r="H28" s="93">
        <f>E28*1.3</f>
        <v>281.20802944000002</v>
      </c>
    </row>
    <row r="29" spans="1:8" s="81" customFormat="1" ht="18" customHeight="1" thickBot="1">
      <c r="A29" s="97" t="s">
        <v>0</v>
      </c>
      <c r="B29" s="332" t="s">
        <v>1</v>
      </c>
      <c r="C29" s="333"/>
      <c r="D29" s="94" t="s">
        <v>24</v>
      </c>
      <c r="E29" s="377" t="s">
        <v>210</v>
      </c>
      <c r="F29" s="378"/>
      <c r="G29" s="379"/>
      <c r="H29" s="94" t="s">
        <v>299</v>
      </c>
    </row>
    <row r="30" spans="1:8" s="81" customFormat="1" ht="57.6" customHeight="1">
      <c r="A30" s="41" t="s">
        <v>41</v>
      </c>
      <c r="B30" s="380" t="s">
        <v>128</v>
      </c>
      <c r="C30" s="381"/>
      <c r="D30" s="39" t="s">
        <v>73</v>
      </c>
      <c r="E30" s="363">
        <f>(E22+H20+4)</f>
        <v>27.039233599999999</v>
      </c>
      <c r="F30" s="364"/>
      <c r="G30" s="373"/>
      <c r="H30" s="93">
        <f>E30*1.3</f>
        <v>35.151003680000002</v>
      </c>
    </row>
    <row r="31" spans="1:8" s="112" customFormat="1" ht="13.95" customHeight="1" thickBot="1">
      <c r="A31" s="325"/>
      <c r="B31" s="326"/>
      <c r="C31" s="326"/>
      <c r="D31" s="326"/>
      <c r="E31" s="326"/>
      <c r="F31" s="326"/>
      <c r="G31" s="326"/>
      <c r="H31" s="327"/>
    </row>
    <row r="32" spans="1:8" s="81" customFormat="1" ht="18" thickBot="1">
      <c r="A32" s="98">
        <v>6</v>
      </c>
      <c r="B32" s="336" t="s">
        <v>28</v>
      </c>
      <c r="C32" s="328"/>
      <c r="D32" s="328"/>
      <c r="E32" s="328"/>
      <c r="F32" s="328"/>
      <c r="G32" s="328"/>
      <c r="H32" s="329"/>
    </row>
    <row r="33" spans="1:8" s="81" customFormat="1" ht="18" thickBot="1">
      <c r="A33" s="97" t="s">
        <v>0</v>
      </c>
      <c r="B33" s="332" t="s">
        <v>1</v>
      </c>
      <c r="C33" s="333"/>
      <c r="D33" s="94" t="s">
        <v>24</v>
      </c>
      <c r="E33" s="316" t="s">
        <v>5</v>
      </c>
      <c r="F33" s="317"/>
      <c r="G33" s="317"/>
      <c r="H33" s="318"/>
    </row>
    <row r="34" spans="1:8" s="81" customFormat="1" ht="42.6" customHeight="1" thickBot="1">
      <c r="A34" s="41" t="s">
        <v>31</v>
      </c>
      <c r="B34" s="342" t="s">
        <v>129</v>
      </c>
      <c r="C34" s="343"/>
      <c r="D34" s="39" t="s">
        <v>24</v>
      </c>
      <c r="E34" s="330">
        <v>6</v>
      </c>
      <c r="F34" s="331"/>
      <c r="G34" s="331"/>
      <c r="H34" s="368"/>
    </row>
    <row r="35" spans="1:8" s="81" customFormat="1" ht="18" thickBot="1">
      <c r="A35" s="97" t="s">
        <v>0</v>
      </c>
      <c r="B35" s="332" t="s">
        <v>1</v>
      </c>
      <c r="C35" s="333"/>
      <c r="D35" s="94" t="s">
        <v>24</v>
      </c>
      <c r="E35" s="316" t="s">
        <v>88</v>
      </c>
      <c r="F35" s="317"/>
      <c r="G35" s="108" t="s">
        <v>87</v>
      </c>
      <c r="H35" s="109" t="s">
        <v>197</v>
      </c>
    </row>
    <row r="36" spans="1:8" s="81" customFormat="1" ht="42.6" customHeight="1">
      <c r="A36" s="41" t="s">
        <v>298</v>
      </c>
      <c r="B36" s="334" t="s">
        <v>296</v>
      </c>
      <c r="C36" s="335"/>
      <c r="D36" s="39" t="s">
        <v>27</v>
      </c>
      <c r="E36" s="330">
        <v>0.8</v>
      </c>
      <c r="F36" s="331"/>
      <c r="G36" s="95">
        <v>2.1</v>
      </c>
      <c r="H36" s="96">
        <f>E36*G36*1.1*6*1.2</f>
        <v>13.3056</v>
      </c>
    </row>
    <row r="37" spans="1:8" s="81" customFormat="1" ht="18" thickBot="1">
      <c r="A37" s="325"/>
      <c r="B37" s="326"/>
      <c r="C37" s="326"/>
      <c r="D37" s="326"/>
      <c r="E37" s="326"/>
      <c r="F37" s="326"/>
      <c r="G37" s="326"/>
      <c r="H37" s="327"/>
    </row>
    <row r="38" spans="1:8" s="81" customFormat="1" ht="18" thickBot="1">
      <c r="A38" s="98">
        <v>7</v>
      </c>
      <c r="B38" s="336" t="s">
        <v>131</v>
      </c>
      <c r="C38" s="328"/>
      <c r="D38" s="328"/>
      <c r="E38" s="328"/>
      <c r="F38" s="328"/>
      <c r="G38" s="328"/>
      <c r="H38" s="329"/>
    </row>
    <row r="39" spans="1:8" s="81" customFormat="1" ht="18" thickBot="1">
      <c r="A39" s="97" t="s">
        <v>0</v>
      </c>
      <c r="B39" s="332" t="s">
        <v>1</v>
      </c>
      <c r="C39" s="333"/>
      <c r="D39" s="94" t="s">
        <v>24</v>
      </c>
      <c r="E39" s="316" t="s">
        <v>88</v>
      </c>
      <c r="F39" s="317"/>
      <c r="G39" s="108" t="s">
        <v>87</v>
      </c>
      <c r="H39" s="109" t="s">
        <v>197</v>
      </c>
    </row>
    <row r="40" spans="1:8" s="81" customFormat="1" ht="42" customHeight="1">
      <c r="A40" s="41" t="s">
        <v>30</v>
      </c>
      <c r="B40" s="334" t="s">
        <v>199</v>
      </c>
      <c r="C40" s="335"/>
      <c r="D40" s="39" t="s">
        <v>27</v>
      </c>
      <c r="E40" s="330">
        <v>4</v>
      </c>
      <c r="F40" s="331"/>
      <c r="G40" s="95">
        <v>1.992</v>
      </c>
      <c r="H40" s="96">
        <f>E40*G40*1.1*2</f>
        <v>17.529600000000002</v>
      </c>
    </row>
    <row r="41" spans="1:8" s="81" customFormat="1" ht="18" thickBot="1">
      <c r="A41" s="325"/>
      <c r="B41" s="326"/>
      <c r="C41" s="326"/>
      <c r="D41" s="326"/>
      <c r="E41" s="326"/>
      <c r="F41" s="326"/>
      <c r="G41" s="326"/>
      <c r="H41" s="327"/>
    </row>
    <row r="42" spans="1:8" s="81" customFormat="1" ht="18" thickBot="1">
      <c r="A42" s="98">
        <v>8</v>
      </c>
      <c r="B42" s="336" t="s">
        <v>134</v>
      </c>
      <c r="C42" s="328"/>
      <c r="D42" s="328"/>
      <c r="E42" s="328"/>
      <c r="F42" s="328"/>
      <c r="G42" s="328"/>
      <c r="H42" s="329"/>
    </row>
    <row r="43" spans="1:8" s="81" customFormat="1" ht="18" thickBot="1">
      <c r="A43" s="97" t="s">
        <v>0</v>
      </c>
      <c r="B43" s="332" t="s">
        <v>1</v>
      </c>
      <c r="C43" s="333"/>
      <c r="D43" s="94" t="s">
        <v>24</v>
      </c>
      <c r="E43" s="316" t="s">
        <v>5</v>
      </c>
      <c r="F43" s="317"/>
      <c r="G43" s="317"/>
      <c r="H43" s="318"/>
    </row>
    <row r="44" spans="1:8" s="81" customFormat="1" ht="55.95" customHeight="1" thickBot="1">
      <c r="A44" s="41" t="s">
        <v>37</v>
      </c>
      <c r="B44" s="334" t="s">
        <v>203</v>
      </c>
      <c r="C44" s="335"/>
      <c r="D44" s="39" t="s">
        <v>24</v>
      </c>
      <c r="E44" s="322">
        <v>1</v>
      </c>
      <c r="F44" s="323"/>
      <c r="G44" s="323"/>
      <c r="H44" s="324"/>
    </row>
    <row r="45" spans="1:8" s="81" customFormat="1" ht="13.95" customHeight="1" thickBot="1">
      <c r="A45" s="97" t="s">
        <v>0</v>
      </c>
      <c r="B45" s="332" t="s">
        <v>1</v>
      </c>
      <c r="C45" s="333"/>
      <c r="D45" s="94" t="s">
        <v>24</v>
      </c>
      <c r="E45" s="316" t="s">
        <v>5</v>
      </c>
      <c r="F45" s="317"/>
      <c r="G45" s="317"/>
      <c r="H45" s="318"/>
    </row>
    <row r="46" spans="1:8" s="81" customFormat="1" ht="39.6" customHeight="1" thickBot="1">
      <c r="A46" s="41" t="s">
        <v>38</v>
      </c>
      <c r="B46" s="334" t="s">
        <v>204</v>
      </c>
      <c r="C46" s="335"/>
      <c r="D46" s="39" t="s">
        <v>32</v>
      </c>
      <c r="E46" s="322">
        <f>25</f>
        <v>25</v>
      </c>
      <c r="F46" s="323"/>
      <c r="G46" s="323"/>
      <c r="H46" s="324"/>
    </row>
    <row r="47" spans="1:8" s="81" customFormat="1" ht="13.95" customHeight="1" thickBot="1">
      <c r="A47" s="97" t="s">
        <v>0</v>
      </c>
      <c r="B47" s="332" t="s">
        <v>1</v>
      </c>
      <c r="C47" s="333"/>
      <c r="D47" s="94" t="s">
        <v>24</v>
      </c>
      <c r="E47" s="319" t="s">
        <v>5</v>
      </c>
      <c r="F47" s="320"/>
      <c r="G47" s="320"/>
      <c r="H47" s="321"/>
    </row>
    <row r="48" spans="1:8" s="81" customFormat="1" ht="51" customHeight="1">
      <c r="A48" s="41" t="s">
        <v>39</v>
      </c>
      <c r="B48" s="342" t="s">
        <v>84</v>
      </c>
      <c r="C48" s="343"/>
      <c r="D48" s="39" t="s">
        <v>32</v>
      </c>
      <c r="E48" s="363">
        <v>10</v>
      </c>
      <c r="F48" s="364"/>
      <c r="G48" s="364"/>
      <c r="H48" s="373"/>
    </row>
    <row r="49" spans="1:8" s="81" customFormat="1" ht="13.95" customHeight="1" thickBot="1">
      <c r="A49" s="325"/>
      <c r="B49" s="326"/>
      <c r="C49" s="326"/>
      <c r="D49" s="326"/>
      <c r="E49" s="326"/>
      <c r="F49" s="326"/>
      <c r="G49" s="326"/>
      <c r="H49" s="327"/>
    </row>
    <row r="50" spans="1:8" s="81" customFormat="1" ht="18" thickBot="1">
      <c r="A50" s="98">
        <v>9</v>
      </c>
      <c r="B50" s="336" t="s">
        <v>161</v>
      </c>
      <c r="C50" s="328"/>
      <c r="D50" s="328"/>
      <c r="E50" s="328"/>
      <c r="F50" s="328"/>
      <c r="G50" s="328"/>
      <c r="H50" s="329"/>
    </row>
    <row r="51" spans="1:8" s="81" customFormat="1" ht="18" thickBot="1">
      <c r="A51" s="97" t="s">
        <v>0</v>
      </c>
      <c r="B51" s="332" t="s">
        <v>1</v>
      </c>
      <c r="C51" s="333"/>
      <c r="D51" s="94" t="s">
        <v>24</v>
      </c>
      <c r="E51" s="316" t="s">
        <v>5</v>
      </c>
      <c r="F51" s="317"/>
      <c r="G51" s="317"/>
      <c r="H51" s="318"/>
    </row>
    <row r="52" spans="1:8" s="81" customFormat="1" ht="60" customHeight="1" thickBot="1">
      <c r="A52" s="41" t="s">
        <v>40</v>
      </c>
      <c r="B52" s="337" t="s">
        <v>140</v>
      </c>
      <c r="C52" s="338"/>
      <c r="D52" s="39" t="s">
        <v>24</v>
      </c>
      <c r="E52" s="339">
        <v>2</v>
      </c>
      <c r="F52" s="340"/>
      <c r="G52" s="340"/>
      <c r="H52" s="341"/>
    </row>
    <row r="53" spans="1:8" s="81" customFormat="1" ht="18" thickBot="1">
      <c r="A53" s="97" t="s">
        <v>0</v>
      </c>
      <c r="B53" s="332" t="s">
        <v>1</v>
      </c>
      <c r="C53" s="333"/>
      <c r="D53" s="94" t="s">
        <v>24</v>
      </c>
      <c r="E53" s="316" t="s">
        <v>5</v>
      </c>
      <c r="F53" s="317"/>
      <c r="G53" s="317"/>
      <c r="H53" s="318"/>
    </row>
    <row r="54" spans="1:8" s="81" customFormat="1" ht="45" customHeight="1" thickBot="1">
      <c r="A54" s="41" t="s">
        <v>42</v>
      </c>
      <c r="B54" s="337" t="s">
        <v>135</v>
      </c>
      <c r="C54" s="338"/>
      <c r="D54" s="39" t="s">
        <v>24</v>
      </c>
      <c r="E54" s="382">
        <v>1</v>
      </c>
      <c r="F54" s="383"/>
      <c r="G54" s="383"/>
      <c r="H54" s="384"/>
    </row>
    <row r="55" spans="1:8" s="81" customFormat="1" ht="18" thickBot="1">
      <c r="A55" s="97" t="s">
        <v>0</v>
      </c>
      <c r="B55" s="332" t="s">
        <v>1</v>
      </c>
      <c r="C55" s="333"/>
      <c r="D55" s="94" t="s">
        <v>24</v>
      </c>
      <c r="E55" s="316" t="s">
        <v>5</v>
      </c>
      <c r="F55" s="317"/>
      <c r="G55" s="317"/>
      <c r="H55" s="318"/>
    </row>
    <row r="56" spans="1:8" s="81" customFormat="1" ht="60" customHeight="1">
      <c r="A56" s="41" t="s">
        <v>43</v>
      </c>
      <c r="B56" s="334" t="s">
        <v>141</v>
      </c>
      <c r="C56" s="335"/>
      <c r="D56" s="39" t="s">
        <v>24</v>
      </c>
      <c r="E56" s="322">
        <v>2</v>
      </c>
      <c r="F56" s="323"/>
      <c r="G56" s="323"/>
      <c r="H56" s="324"/>
    </row>
    <row r="57" spans="1:8" s="81" customFormat="1" ht="13.95" customHeight="1" thickBot="1">
      <c r="A57" s="325"/>
      <c r="B57" s="326"/>
      <c r="C57" s="326"/>
      <c r="D57" s="326"/>
      <c r="E57" s="326"/>
      <c r="F57" s="326"/>
      <c r="G57" s="326"/>
      <c r="H57" s="327"/>
    </row>
    <row r="58" spans="1:8" s="81" customFormat="1" ht="18" thickBot="1">
      <c r="A58" s="98">
        <v>10</v>
      </c>
      <c r="B58" s="336" t="s">
        <v>143</v>
      </c>
      <c r="C58" s="328"/>
      <c r="D58" s="328"/>
      <c r="E58" s="328"/>
      <c r="F58" s="328"/>
      <c r="G58" s="328"/>
      <c r="H58" s="329"/>
    </row>
    <row r="59" spans="1:8" s="81" customFormat="1" ht="18" thickBot="1">
      <c r="A59" s="97" t="s">
        <v>0</v>
      </c>
      <c r="B59" s="332" t="s">
        <v>1</v>
      </c>
      <c r="C59" s="333"/>
      <c r="D59" s="94" t="s">
        <v>24</v>
      </c>
      <c r="E59" s="377" t="s">
        <v>5</v>
      </c>
      <c r="F59" s="378"/>
      <c r="G59" s="378"/>
      <c r="H59" s="379"/>
    </row>
    <row r="60" spans="1:8" s="81" customFormat="1" ht="87.6" customHeight="1" thickBot="1">
      <c r="A60" s="41" t="s">
        <v>45</v>
      </c>
      <c r="B60" s="390" t="s">
        <v>144</v>
      </c>
      <c r="C60" s="391"/>
      <c r="D60" s="39" t="s">
        <v>24</v>
      </c>
      <c r="E60" s="382">
        <v>2</v>
      </c>
      <c r="F60" s="383"/>
      <c r="G60" s="383"/>
      <c r="H60" s="384"/>
    </row>
    <row r="61" spans="1:8" s="81" customFormat="1" ht="18" thickBot="1">
      <c r="A61" s="97" t="s">
        <v>0</v>
      </c>
      <c r="B61" s="332" t="s">
        <v>1</v>
      </c>
      <c r="C61" s="333"/>
      <c r="D61" s="94" t="s">
        <v>24</v>
      </c>
      <c r="E61" s="377" t="s">
        <v>5</v>
      </c>
      <c r="F61" s="378"/>
      <c r="G61" s="378"/>
      <c r="H61" s="379"/>
    </row>
    <row r="62" spans="1:8" s="81" customFormat="1" ht="103.8" customHeight="1" thickBot="1">
      <c r="A62" s="41" t="s">
        <v>46</v>
      </c>
      <c r="B62" s="390" t="s">
        <v>145</v>
      </c>
      <c r="C62" s="391"/>
      <c r="D62" s="39" t="s">
        <v>24</v>
      </c>
      <c r="E62" s="387">
        <v>2</v>
      </c>
      <c r="F62" s="388"/>
      <c r="G62" s="388"/>
      <c r="H62" s="389"/>
    </row>
    <row r="63" spans="1:8" s="81" customFormat="1" ht="18" thickBot="1">
      <c r="A63" s="97" t="s">
        <v>0</v>
      </c>
      <c r="B63" s="332" t="s">
        <v>1</v>
      </c>
      <c r="C63" s="333"/>
      <c r="D63" s="94" t="s">
        <v>24</v>
      </c>
      <c r="E63" s="377" t="s">
        <v>5</v>
      </c>
      <c r="F63" s="378"/>
      <c r="G63" s="378"/>
      <c r="H63" s="379"/>
    </row>
    <row r="64" spans="1:8" s="81" customFormat="1" ht="117" customHeight="1" thickBot="1">
      <c r="A64" s="41" t="s">
        <v>47</v>
      </c>
      <c r="B64" s="390" t="s">
        <v>53</v>
      </c>
      <c r="C64" s="391"/>
      <c r="D64" s="39" t="s">
        <v>24</v>
      </c>
      <c r="E64" s="313">
        <v>2</v>
      </c>
      <c r="F64" s="314"/>
      <c r="G64" s="314"/>
      <c r="H64" s="315"/>
    </row>
    <row r="65" spans="1:8" s="81" customFormat="1" ht="18" thickBot="1">
      <c r="A65" s="97" t="s">
        <v>0</v>
      </c>
      <c r="B65" s="332" t="s">
        <v>1</v>
      </c>
      <c r="C65" s="333"/>
      <c r="D65" s="94" t="s">
        <v>24</v>
      </c>
      <c r="E65" s="377" t="s">
        <v>280</v>
      </c>
      <c r="F65" s="378"/>
      <c r="G65" s="379"/>
      <c r="H65" s="94" t="s">
        <v>197</v>
      </c>
    </row>
    <row r="66" spans="1:8" s="81" customFormat="1" ht="61.8" customHeight="1" thickBot="1">
      <c r="A66" s="41" t="s">
        <v>48</v>
      </c>
      <c r="B66" s="390" t="s">
        <v>85</v>
      </c>
      <c r="C66" s="391"/>
      <c r="D66" s="39" t="s">
        <v>32</v>
      </c>
      <c r="E66" s="382">
        <v>10</v>
      </c>
      <c r="F66" s="383"/>
      <c r="G66" s="384"/>
      <c r="H66" s="93">
        <f>E66*1.1</f>
        <v>11</v>
      </c>
    </row>
    <row r="67" spans="1:8" s="81" customFormat="1" ht="18" thickBot="1">
      <c r="A67" s="97" t="s">
        <v>0</v>
      </c>
      <c r="B67" s="332" t="s">
        <v>1</v>
      </c>
      <c r="C67" s="333"/>
      <c r="D67" s="94" t="s">
        <v>24</v>
      </c>
      <c r="E67" s="377" t="s">
        <v>280</v>
      </c>
      <c r="F67" s="378"/>
      <c r="G67" s="379"/>
      <c r="H67" s="94" t="s">
        <v>197</v>
      </c>
    </row>
    <row r="68" spans="1:8" s="81" customFormat="1" ht="72.599999999999994" customHeight="1" thickBot="1">
      <c r="A68" s="41" t="s">
        <v>59</v>
      </c>
      <c r="B68" s="390" t="s">
        <v>156</v>
      </c>
      <c r="C68" s="391"/>
      <c r="D68" s="39" t="s">
        <v>32</v>
      </c>
      <c r="E68" s="382">
        <v>8</v>
      </c>
      <c r="F68" s="383"/>
      <c r="G68" s="384"/>
      <c r="H68" s="93">
        <f>E68*1.1</f>
        <v>8.8000000000000007</v>
      </c>
    </row>
    <row r="69" spans="1:8" s="81" customFormat="1" ht="18" thickBot="1">
      <c r="A69" s="97" t="s">
        <v>0</v>
      </c>
      <c r="B69" s="332" t="s">
        <v>1</v>
      </c>
      <c r="C69" s="333"/>
      <c r="D69" s="94" t="s">
        <v>24</v>
      </c>
      <c r="E69" s="377" t="s">
        <v>5</v>
      </c>
      <c r="F69" s="378"/>
      <c r="G69" s="378"/>
      <c r="H69" s="379"/>
    </row>
    <row r="70" spans="1:8" s="81" customFormat="1" ht="48" customHeight="1" thickBot="1">
      <c r="A70" s="41" t="s">
        <v>60</v>
      </c>
      <c r="B70" s="390" t="s">
        <v>169</v>
      </c>
      <c r="C70" s="391"/>
      <c r="D70" s="39" t="s">
        <v>24</v>
      </c>
      <c r="E70" s="363">
        <v>2</v>
      </c>
      <c r="F70" s="364"/>
      <c r="G70" s="364"/>
      <c r="H70" s="373"/>
    </row>
    <row r="71" spans="1:8" s="81" customFormat="1" ht="18" thickBot="1">
      <c r="A71" s="97" t="s">
        <v>0</v>
      </c>
      <c r="B71" s="332" t="s">
        <v>1</v>
      </c>
      <c r="C71" s="333"/>
      <c r="D71" s="94" t="s">
        <v>24</v>
      </c>
      <c r="E71" s="377" t="s">
        <v>210</v>
      </c>
      <c r="F71" s="378"/>
      <c r="G71" s="379"/>
      <c r="H71" s="94" t="s">
        <v>197</v>
      </c>
    </row>
    <row r="72" spans="1:8" s="81" customFormat="1" ht="68.400000000000006" customHeight="1">
      <c r="A72" s="41" t="s">
        <v>86</v>
      </c>
      <c r="B72" s="342" t="s">
        <v>146</v>
      </c>
      <c r="C72" s="343"/>
      <c r="D72" s="39" t="s">
        <v>32</v>
      </c>
      <c r="E72" s="322">
        <v>5</v>
      </c>
      <c r="F72" s="323"/>
      <c r="G72" s="324"/>
      <c r="H72" s="93">
        <f>E72*1.1</f>
        <v>5.5</v>
      </c>
    </row>
    <row r="73" spans="1:8" ht="18" thickBot="1">
      <c r="A73" s="325"/>
      <c r="B73" s="326"/>
      <c r="C73" s="326"/>
      <c r="D73" s="326"/>
      <c r="E73" s="326"/>
      <c r="F73" s="326"/>
      <c r="G73" s="326"/>
      <c r="H73" s="327"/>
    </row>
    <row r="74" spans="1:8" ht="18" thickBot="1">
      <c r="A74" s="98">
        <v>11</v>
      </c>
      <c r="B74" s="336" t="s">
        <v>176</v>
      </c>
      <c r="C74" s="328"/>
      <c r="D74" s="328"/>
      <c r="E74" s="328"/>
      <c r="F74" s="328"/>
      <c r="G74" s="328"/>
      <c r="H74" s="329"/>
    </row>
    <row r="75" spans="1:8" ht="18" thickBot="1">
      <c r="A75" s="97" t="s">
        <v>0</v>
      </c>
      <c r="B75" s="332" t="s">
        <v>1</v>
      </c>
      <c r="C75" s="333"/>
      <c r="D75" s="94" t="s">
        <v>24</v>
      </c>
      <c r="E75" s="316" t="s">
        <v>5</v>
      </c>
      <c r="F75" s="317"/>
      <c r="G75" s="317"/>
      <c r="H75" s="318"/>
    </row>
    <row r="76" spans="1:8" ht="18" thickBot="1">
      <c r="A76" s="41" t="s">
        <v>49</v>
      </c>
      <c r="B76" s="390" t="s">
        <v>174</v>
      </c>
      <c r="C76" s="391"/>
      <c r="D76" s="39" t="s">
        <v>24</v>
      </c>
      <c r="E76" s="382">
        <v>2</v>
      </c>
      <c r="F76" s="383"/>
      <c r="G76" s="383"/>
      <c r="H76" s="384"/>
    </row>
    <row r="77" spans="1:8" ht="18" thickBot="1">
      <c r="A77" s="97" t="s">
        <v>0</v>
      </c>
      <c r="B77" s="332" t="s">
        <v>1</v>
      </c>
      <c r="C77" s="333"/>
      <c r="D77" s="94" t="s">
        <v>24</v>
      </c>
      <c r="E77" s="316" t="s">
        <v>5</v>
      </c>
      <c r="F77" s="317"/>
      <c r="G77" s="317"/>
      <c r="H77" s="318"/>
    </row>
    <row r="78" spans="1:8" ht="133.94999999999999" customHeight="1" thickBot="1">
      <c r="A78" s="41" t="s">
        <v>52</v>
      </c>
      <c r="B78" s="390" t="s">
        <v>171</v>
      </c>
      <c r="C78" s="391"/>
      <c r="D78" s="39" t="s">
        <v>24</v>
      </c>
      <c r="E78" s="382">
        <v>2</v>
      </c>
      <c r="F78" s="383"/>
      <c r="G78" s="383"/>
      <c r="H78" s="384"/>
    </row>
    <row r="79" spans="1:8" ht="18" thickBot="1">
      <c r="A79" s="97" t="s">
        <v>0</v>
      </c>
      <c r="B79" s="332" t="s">
        <v>1</v>
      </c>
      <c r="C79" s="333"/>
      <c r="D79" s="94" t="s">
        <v>24</v>
      </c>
      <c r="E79" s="316" t="s">
        <v>5</v>
      </c>
      <c r="F79" s="317"/>
      <c r="G79" s="317"/>
      <c r="H79" s="318"/>
    </row>
    <row r="80" spans="1:8" ht="90" customHeight="1" thickBot="1">
      <c r="A80" s="41" t="s">
        <v>61</v>
      </c>
      <c r="B80" s="390" t="s">
        <v>185</v>
      </c>
      <c r="C80" s="391"/>
      <c r="D80" s="39" t="s">
        <v>24</v>
      </c>
      <c r="E80" s="382">
        <v>2</v>
      </c>
      <c r="F80" s="383"/>
      <c r="G80" s="383"/>
      <c r="H80" s="384"/>
    </row>
    <row r="81" spans="1:8" ht="18" thickBot="1">
      <c r="A81" s="97" t="s">
        <v>0</v>
      </c>
      <c r="B81" s="332" t="s">
        <v>1</v>
      </c>
      <c r="C81" s="333"/>
      <c r="D81" s="94" t="s">
        <v>24</v>
      </c>
      <c r="E81" s="316" t="s">
        <v>5</v>
      </c>
      <c r="F81" s="317"/>
      <c r="G81" s="317"/>
      <c r="H81" s="318"/>
    </row>
    <row r="82" spans="1:8" ht="104.4" customHeight="1" thickBot="1">
      <c r="A82" s="41" t="s">
        <v>62</v>
      </c>
      <c r="B82" s="392" t="s">
        <v>179</v>
      </c>
      <c r="C82" s="393"/>
      <c r="D82" s="39" t="s">
        <v>24</v>
      </c>
      <c r="E82" s="382">
        <v>4</v>
      </c>
      <c r="F82" s="383"/>
      <c r="G82" s="383"/>
      <c r="H82" s="384"/>
    </row>
    <row r="83" spans="1:8" ht="18" thickBot="1">
      <c r="A83" s="97" t="s">
        <v>0</v>
      </c>
      <c r="B83" s="332" t="s">
        <v>1</v>
      </c>
      <c r="C83" s="333"/>
      <c r="D83" s="94" t="s">
        <v>24</v>
      </c>
      <c r="E83" s="316" t="s">
        <v>5</v>
      </c>
      <c r="F83" s="317"/>
      <c r="G83" s="317"/>
      <c r="H83" s="318"/>
    </row>
    <row r="84" spans="1:8" ht="52.8" customHeight="1" thickBot="1">
      <c r="A84" s="41" t="s">
        <v>70</v>
      </c>
      <c r="B84" s="390" t="s">
        <v>177</v>
      </c>
      <c r="C84" s="391"/>
      <c r="D84" s="39" t="s">
        <v>24</v>
      </c>
      <c r="E84" s="382">
        <v>2</v>
      </c>
      <c r="F84" s="383"/>
      <c r="G84" s="383"/>
      <c r="H84" s="384"/>
    </row>
    <row r="85" spans="1:8" ht="18" thickBot="1">
      <c r="A85" s="97" t="s">
        <v>0</v>
      </c>
      <c r="B85" s="332" t="s">
        <v>1</v>
      </c>
      <c r="C85" s="333"/>
      <c r="D85" s="94" t="s">
        <v>24</v>
      </c>
      <c r="E85" s="316" t="s">
        <v>5</v>
      </c>
      <c r="F85" s="317"/>
      <c r="G85" s="317"/>
      <c r="H85" s="318"/>
    </row>
    <row r="86" spans="1:8" ht="18" thickBot="1">
      <c r="A86" s="41" t="s">
        <v>71</v>
      </c>
      <c r="B86" s="390" t="s">
        <v>181</v>
      </c>
      <c r="C86" s="391"/>
      <c r="D86" s="39" t="s">
        <v>24</v>
      </c>
      <c r="E86" s="382">
        <v>2</v>
      </c>
      <c r="F86" s="383"/>
      <c r="G86" s="383"/>
      <c r="H86" s="384"/>
    </row>
    <row r="87" spans="1:8" ht="18" thickBot="1">
      <c r="A87" s="97" t="s">
        <v>0</v>
      </c>
      <c r="B87" s="332" t="s">
        <v>1</v>
      </c>
      <c r="C87" s="333"/>
      <c r="D87" s="94" t="s">
        <v>24</v>
      </c>
      <c r="E87" s="316" t="s">
        <v>5</v>
      </c>
      <c r="F87" s="317"/>
      <c r="G87" s="317"/>
      <c r="H87" s="318"/>
    </row>
    <row r="88" spans="1:8" ht="64.2" customHeight="1">
      <c r="A88" s="41" t="s">
        <v>72</v>
      </c>
      <c r="B88" s="342" t="s">
        <v>184</v>
      </c>
      <c r="C88" s="343"/>
      <c r="D88" s="39" t="s">
        <v>24</v>
      </c>
      <c r="E88" s="322">
        <v>2</v>
      </c>
      <c r="F88" s="323"/>
      <c r="G88" s="323"/>
      <c r="H88" s="324"/>
    </row>
    <row r="89" spans="1:8" ht="18" thickBot="1">
      <c r="A89" s="325"/>
      <c r="B89" s="326"/>
      <c r="C89" s="326"/>
      <c r="D89" s="326"/>
      <c r="E89" s="326"/>
      <c r="F89" s="326"/>
      <c r="G89" s="326"/>
      <c r="H89" s="327"/>
    </row>
    <row r="90" spans="1:8" ht="18" thickBot="1">
      <c r="A90" s="98">
        <v>11</v>
      </c>
      <c r="B90" s="336" t="s">
        <v>162</v>
      </c>
      <c r="C90" s="328"/>
      <c r="D90" s="328"/>
      <c r="E90" s="328"/>
      <c r="F90" s="328"/>
      <c r="G90" s="328"/>
      <c r="H90" s="329"/>
    </row>
    <row r="91" spans="1:8" ht="18" thickBot="1">
      <c r="A91" s="97" t="s">
        <v>0</v>
      </c>
      <c r="B91" s="332" t="s">
        <v>208</v>
      </c>
      <c r="C91" s="333"/>
      <c r="D91" s="94" t="s">
        <v>24</v>
      </c>
      <c r="E91" s="377" t="s">
        <v>88</v>
      </c>
      <c r="F91" s="379"/>
      <c r="G91" s="94" t="s">
        <v>116</v>
      </c>
      <c r="H91" s="94" t="s">
        <v>197</v>
      </c>
    </row>
    <row r="92" spans="1:8" ht="114.6" customHeight="1">
      <c r="A92" s="41" t="s">
        <v>49</v>
      </c>
      <c r="B92" s="342" t="s">
        <v>207</v>
      </c>
      <c r="C92" s="343"/>
      <c r="D92" s="357" t="s">
        <v>27</v>
      </c>
      <c r="E92" s="322"/>
      <c r="F92" s="323"/>
      <c r="G92" s="323"/>
      <c r="H92" s="324"/>
    </row>
    <row r="93" spans="1:8" ht="114.6" customHeight="1">
      <c r="A93" s="354" t="s">
        <v>211</v>
      </c>
      <c r="B93" s="354"/>
      <c r="C93" s="354"/>
      <c r="D93" s="358"/>
      <c r="E93" s="330">
        <v>2.8460000000000001</v>
      </c>
      <c r="F93" s="331"/>
      <c r="G93" s="95">
        <v>2.5</v>
      </c>
      <c r="H93" s="93">
        <f>E93*G93*1.1*2</f>
        <v>15.653000000000002</v>
      </c>
    </row>
    <row r="94" spans="1:8" ht="114.6" customHeight="1">
      <c r="A94" s="355" t="s">
        <v>292</v>
      </c>
      <c r="B94" s="355"/>
      <c r="C94" s="356"/>
      <c r="D94" s="358"/>
      <c r="E94" s="339">
        <v>1.99</v>
      </c>
      <c r="F94" s="340"/>
      <c r="G94" s="110">
        <v>2.5</v>
      </c>
      <c r="H94" s="93">
        <f>E94*G94*1.1*2</f>
        <v>10.945</v>
      </c>
    </row>
    <row r="95" spans="1:8" ht="114.6" customHeight="1" thickBot="1">
      <c r="A95" s="354" t="s">
        <v>5</v>
      </c>
      <c r="B95" s="354"/>
      <c r="C95" s="354"/>
      <c r="D95" s="354"/>
      <c r="E95" s="354"/>
      <c r="F95" s="354"/>
      <c r="G95" s="354"/>
      <c r="H95" s="198">
        <f>(H93+H94)*2</f>
        <v>53.196000000000005</v>
      </c>
    </row>
    <row r="96" spans="1:8" ht="18" thickBot="1">
      <c r="A96" s="199" t="s">
        <v>0</v>
      </c>
      <c r="B96" s="394" t="s">
        <v>1</v>
      </c>
      <c r="C96" s="395"/>
      <c r="D96" s="200" t="s">
        <v>24</v>
      </c>
      <c r="E96" s="394" t="s">
        <v>88</v>
      </c>
      <c r="F96" s="395"/>
      <c r="G96" s="200" t="s">
        <v>87</v>
      </c>
      <c r="H96" s="94" t="s">
        <v>197</v>
      </c>
    </row>
    <row r="97" spans="1:8" ht="115.2" customHeight="1" thickBot="1">
      <c r="A97" s="41" t="s">
        <v>52</v>
      </c>
      <c r="B97" s="390" t="s">
        <v>159</v>
      </c>
      <c r="C97" s="391"/>
      <c r="D97" s="39" t="s">
        <v>27</v>
      </c>
      <c r="E97" s="363">
        <v>2.85</v>
      </c>
      <c r="F97" s="364"/>
      <c r="G97" s="33">
        <v>1.99</v>
      </c>
      <c r="H97" s="93">
        <f>(E97*G97*1.1)*2</f>
        <v>12.477300000000001</v>
      </c>
    </row>
    <row r="98" spans="1:8" ht="18" thickBot="1">
      <c r="A98" s="97" t="s">
        <v>0</v>
      </c>
      <c r="B98" s="332" t="s">
        <v>1</v>
      </c>
      <c r="C98" s="333"/>
      <c r="D98" s="94" t="s">
        <v>24</v>
      </c>
      <c r="E98" s="377" t="s">
        <v>88</v>
      </c>
      <c r="F98" s="379"/>
      <c r="G98" s="94" t="s">
        <v>87</v>
      </c>
      <c r="H98" s="94" t="s">
        <v>197</v>
      </c>
    </row>
    <row r="99" spans="1:8" ht="90.6" customHeight="1" thickBot="1">
      <c r="A99" s="41" t="s">
        <v>61</v>
      </c>
      <c r="B99" s="390" t="s">
        <v>163</v>
      </c>
      <c r="C99" s="391"/>
      <c r="D99" s="39" t="s">
        <v>27</v>
      </c>
      <c r="E99" s="363">
        <v>2.85</v>
      </c>
      <c r="F99" s="364"/>
      <c r="G99" s="33">
        <v>1.99</v>
      </c>
      <c r="H99" s="93">
        <f>E99*G99*1.1*2</f>
        <v>12.477300000000001</v>
      </c>
    </row>
    <row r="100" spans="1:8" ht="18" thickBot="1">
      <c r="A100" s="97" t="s">
        <v>0</v>
      </c>
      <c r="B100" s="332" t="s">
        <v>1</v>
      </c>
      <c r="C100" s="333"/>
      <c r="D100" s="94" t="s">
        <v>24</v>
      </c>
      <c r="E100" s="377" t="s">
        <v>88</v>
      </c>
      <c r="F100" s="378"/>
      <c r="G100" s="379"/>
      <c r="H100" s="94" t="s">
        <v>197</v>
      </c>
    </row>
    <row r="101" spans="1:8" ht="60" customHeight="1">
      <c r="A101" s="41" t="s">
        <v>62</v>
      </c>
      <c r="B101" s="342" t="s">
        <v>165</v>
      </c>
      <c r="C101" s="343"/>
      <c r="D101" s="39" t="s">
        <v>32</v>
      </c>
      <c r="E101" s="322">
        <f>2.85+1.99+2.85+1.99</f>
        <v>9.68</v>
      </c>
      <c r="F101" s="323"/>
      <c r="G101" s="324"/>
      <c r="H101" s="93">
        <f>E101*1.1*2</f>
        <v>21.295999999999999</v>
      </c>
    </row>
    <row r="102" spans="1:8" ht="18" thickBot="1">
      <c r="A102" s="325"/>
      <c r="B102" s="326"/>
      <c r="C102" s="326"/>
      <c r="D102" s="326"/>
      <c r="E102" s="326"/>
      <c r="F102" s="326"/>
      <c r="G102" s="326"/>
      <c r="H102" s="327"/>
    </row>
    <row r="103" spans="1:8" ht="18" thickBot="1">
      <c r="A103" s="98">
        <v>13</v>
      </c>
      <c r="B103" s="336" t="s">
        <v>186</v>
      </c>
      <c r="C103" s="328"/>
      <c r="D103" s="328"/>
      <c r="E103" s="396"/>
      <c r="F103" s="328"/>
      <c r="G103" s="328"/>
      <c r="H103" s="329"/>
    </row>
    <row r="104" spans="1:8" ht="18" thickBot="1">
      <c r="A104" s="97" t="s">
        <v>0</v>
      </c>
      <c r="B104" s="332" t="s">
        <v>1</v>
      </c>
      <c r="C104" s="333"/>
      <c r="D104" s="97" t="s">
        <v>24</v>
      </c>
      <c r="E104" s="97" t="s">
        <v>89</v>
      </c>
      <c r="F104" s="97" t="s">
        <v>95</v>
      </c>
      <c r="G104" s="116" t="s">
        <v>88</v>
      </c>
      <c r="H104" s="94" t="s">
        <v>197</v>
      </c>
    </row>
    <row r="105" spans="1:8" ht="76.2" customHeight="1">
      <c r="A105" s="41" t="s">
        <v>63</v>
      </c>
      <c r="B105" s="334" t="s">
        <v>205</v>
      </c>
      <c r="C105" s="335"/>
      <c r="D105" s="357" t="s">
        <v>74</v>
      </c>
      <c r="E105" s="408"/>
      <c r="F105" s="409"/>
      <c r="G105" s="409"/>
      <c r="H105" s="410"/>
    </row>
    <row r="106" spans="1:8" ht="17.399999999999999">
      <c r="A106" s="399" t="s">
        <v>281</v>
      </c>
      <c r="B106" s="400"/>
      <c r="C106" s="401"/>
      <c r="D106" s="358"/>
      <c r="E106" s="113">
        <v>8.0399999999999991</v>
      </c>
      <c r="F106" s="115">
        <v>4</v>
      </c>
      <c r="G106" s="33">
        <v>5</v>
      </c>
      <c r="H106" s="93">
        <f>E106*F106*G106*1.1</f>
        <v>176.88</v>
      </c>
    </row>
    <row r="107" spans="1:8" ht="17.399999999999999">
      <c r="A107" s="399" t="s">
        <v>209</v>
      </c>
      <c r="B107" s="400"/>
      <c r="C107" s="401"/>
      <c r="D107" s="358"/>
      <c r="E107" s="113">
        <v>6.1</v>
      </c>
      <c r="F107" s="115">
        <v>13</v>
      </c>
      <c r="G107" s="33">
        <v>2.2999999999999998</v>
      </c>
      <c r="H107" s="93">
        <f>E107*F107*G107</f>
        <v>182.39</v>
      </c>
    </row>
    <row r="108" spans="1:8" ht="17.399999999999999">
      <c r="A108" s="399" t="s">
        <v>212</v>
      </c>
      <c r="B108" s="400"/>
      <c r="C108" s="401"/>
      <c r="D108" s="358"/>
      <c r="E108" s="113">
        <v>8.0399999999999991</v>
      </c>
      <c r="F108" s="115">
        <v>8</v>
      </c>
      <c r="G108" s="33">
        <v>2.2999999999999998</v>
      </c>
      <c r="H108" s="93">
        <f>E108*F108*G108</f>
        <v>147.93599999999998</v>
      </c>
    </row>
    <row r="109" spans="1:8" ht="17.399999999999999">
      <c r="A109" s="402" t="s">
        <v>213</v>
      </c>
      <c r="B109" s="403"/>
      <c r="C109" s="404"/>
      <c r="D109" s="358"/>
      <c r="E109" s="113">
        <v>0.63</v>
      </c>
      <c r="F109" s="104">
        <v>16</v>
      </c>
      <c r="G109" s="105">
        <v>2.82</v>
      </c>
      <c r="H109" s="93">
        <f>E109*F109*G109*1.1</f>
        <v>31.268160000000002</v>
      </c>
    </row>
    <row r="110" spans="1:8" ht="17.399999999999999">
      <c r="A110" s="405"/>
      <c r="B110" s="405"/>
      <c r="C110" s="405"/>
      <c r="D110" s="405"/>
      <c r="E110" s="405"/>
      <c r="F110" s="405"/>
      <c r="G110" s="405"/>
      <c r="H110" s="93">
        <f>H106+H107+H108+H109</f>
        <v>538.47415999999998</v>
      </c>
    </row>
    <row r="111" spans="1:8" ht="18" thickBot="1">
      <c r="A111" s="406"/>
      <c r="B111" s="407"/>
      <c r="C111" s="407"/>
      <c r="D111" s="407"/>
      <c r="E111" s="407"/>
      <c r="F111" s="407"/>
      <c r="G111" s="407"/>
      <c r="H111" s="327"/>
    </row>
    <row r="112" spans="1:8" ht="18" thickBot="1">
      <c r="A112" s="98">
        <v>14</v>
      </c>
      <c r="B112" s="336" t="s">
        <v>188</v>
      </c>
      <c r="C112" s="328"/>
      <c r="D112" s="328"/>
      <c r="E112" s="328"/>
      <c r="F112" s="328"/>
      <c r="G112" s="328"/>
      <c r="H112" s="329"/>
    </row>
    <row r="113" spans="1:8" ht="18" thickBot="1">
      <c r="A113" s="97" t="s">
        <v>0</v>
      </c>
      <c r="B113" s="332" t="s">
        <v>1</v>
      </c>
      <c r="C113" s="333"/>
      <c r="D113" s="94" t="s">
        <v>24</v>
      </c>
      <c r="E113" s="94" t="s">
        <v>116</v>
      </c>
      <c r="F113" s="94" t="s">
        <v>88</v>
      </c>
      <c r="G113" s="94" t="s">
        <v>87</v>
      </c>
      <c r="H113" s="94" t="s">
        <v>197</v>
      </c>
    </row>
    <row r="114" spans="1:8" ht="46.95" customHeight="1" thickBot="1">
      <c r="A114" s="41" t="s">
        <v>64</v>
      </c>
      <c r="B114" s="337" t="s">
        <v>189</v>
      </c>
      <c r="C114" s="338"/>
      <c r="D114" s="39" t="s">
        <v>73</v>
      </c>
      <c r="E114" s="113">
        <v>0.7</v>
      </c>
      <c r="F114" s="113">
        <v>0.6</v>
      </c>
      <c r="G114" s="33">
        <v>0.6</v>
      </c>
      <c r="H114" s="93">
        <f>E114*F114*G114*1.1*4</f>
        <v>1.1088</v>
      </c>
    </row>
    <row r="115" spans="1:8" ht="18" thickBot="1">
      <c r="A115" s="97" t="s">
        <v>0</v>
      </c>
      <c r="B115" s="332" t="s">
        <v>1</v>
      </c>
      <c r="C115" s="333"/>
      <c r="D115" s="94" t="s">
        <v>24</v>
      </c>
      <c r="E115" s="94" t="s">
        <v>116</v>
      </c>
      <c r="F115" s="94" t="s">
        <v>88</v>
      </c>
      <c r="G115" s="94" t="s">
        <v>87</v>
      </c>
      <c r="H115" s="94" t="s">
        <v>197</v>
      </c>
    </row>
    <row r="116" spans="1:8" ht="61.2" customHeight="1" thickBot="1">
      <c r="A116" s="41" t="s">
        <v>81</v>
      </c>
      <c r="B116" s="334" t="s">
        <v>206</v>
      </c>
      <c r="C116" s="335"/>
      <c r="D116" s="39" t="s">
        <v>73</v>
      </c>
      <c r="E116" s="113">
        <v>0.6</v>
      </c>
      <c r="F116" s="113">
        <v>0.5</v>
      </c>
      <c r="G116" s="33">
        <v>0.5</v>
      </c>
      <c r="H116" s="93">
        <f>E116*F116*G116*1.1*4</f>
        <v>0.66</v>
      </c>
    </row>
    <row r="117" spans="1:8" ht="18" thickBot="1">
      <c r="A117" s="97" t="s">
        <v>0</v>
      </c>
      <c r="B117" s="332" t="s">
        <v>1</v>
      </c>
      <c r="C117" s="333"/>
      <c r="D117" s="94" t="s">
        <v>24</v>
      </c>
      <c r="E117" s="94" t="s">
        <v>116</v>
      </c>
      <c r="F117" s="94" t="s">
        <v>88</v>
      </c>
      <c r="G117" s="94" t="s">
        <v>87</v>
      </c>
      <c r="H117" s="94" t="s">
        <v>197</v>
      </c>
    </row>
    <row r="118" spans="1:8" ht="43.8" customHeight="1" thickBot="1">
      <c r="A118" s="41" t="s">
        <v>301</v>
      </c>
      <c r="B118" s="334" t="s">
        <v>283</v>
      </c>
      <c r="C118" s="335"/>
      <c r="D118" s="39" t="s">
        <v>73</v>
      </c>
      <c r="E118" s="113">
        <v>0.05</v>
      </c>
      <c r="F118" s="113">
        <v>0.5</v>
      </c>
      <c r="G118" s="33">
        <v>0.5</v>
      </c>
      <c r="H118" s="93">
        <f>E118*F118*G118*1.1*4</f>
        <v>5.5000000000000007E-2</v>
      </c>
    </row>
    <row r="119" spans="1:8" ht="18" thickBot="1">
      <c r="A119" s="97" t="s">
        <v>0</v>
      </c>
      <c r="B119" s="332" t="s">
        <v>1</v>
      </c>
      <c r="C119" s="333"/>
      <c r="D119" s="94" t="s">
        <v>24</v>
      </c>
      <c r="E119" s="377" t="s">
        <v>88</v>
      </c>
      <c r="F119" s="379"/>
      <c r="G119" s="94" t="s">
        <v>87</v>
      </c>
      <c r="H119" s="94" t="s">
        <v>197</v>
      </c>
    </row>
    <row r="120" spans="1:8" ht="43.8" customHeight="1" thickBot="1">
      <c r="A120" s="41" t="s">
        <v>282</v>
      </c>
      <c r="B120" s="334" t="s">
        <v>303</v>
      </c>
      <c r="C120" s="335"/>
      <c r="D120" s="39" t="s">
        <v>27</v>
      </c>
      <c r="E120" s="322">
        <v>0.5</v>
      </c>
      <c r="F120" s="324"/>
      <c r="G120" s="33">
        <v>0.5</v>
      </c>
      <c r="H120" s="93">
        <f>E120*G120*1.1*4</f>
        <v>1.1000000000000001</v>
      </c>
    </row>
    <row r="121" spans="1:8" ht="43.8" customHeight="1" thickBot="1">
      <c r="A121" s="97" t="s">
        <v>0</v>
      </c>
      <c r="B121" s="332" t="s">
        <v>1</v>
      </c>
      <c r="C121" s="333"/>
      <c r="D121" s="94" t="s">
        <v>24</v>
      </c>
      <c r="E121" s="377" t="s">
        <v>88</v>
      </c>
      <c r="F121" s="379"/>
      <c r="G121" s="94" t="s">
        <v>87</v>
      </c>
      <c r="H121" s="94" t="s">
        <v>197</v>
      </c>
    </row>
    <row r="122" spans="1:8" ht="43.8" customHeight="1">
      <c r="A122" s="41" t="s">
        <v>304</v>
      </c>
      <c r="B122" s="334" t="s">
        <v>303</v>
      </c>
      <c r="C122" s="335"/>
      <c r="D122" s="39" t="s">
        <v>27</v>
      </c>
      <c r="E122" s="322">
        <v>0.5</v>
      </c>
      <c r="F122" s="324"/>
      <c r="G122" s="33">
        <v>0.5</v>
      </c>
      <c r="H122" s="93">
        <f>E122*G122*1.1*4</f>
        <v>1.1000000000000001</v>
      </c>
    </row>
    <row r="123" spans="1:8" ht="18" thickBot="1">
      <c r="A123" s="325"/>
      <c r="B123" s="326"/>
      <c r="C123" s="326"/>
      <c r="D123" s="326"/>
      <c r="E123" s="326"/>
      <c r="F123" s="326"/>
      <c r="G123" s="326"/>
      <c r="H123" s="327"/>
    </row>
    <row r="124" spans="1:8" ht="18" thickBot="1">
      <c r="A124" s="98">
        <v>16</v>
      </c>
      <c r="B124" s="336" t="s">
        <v>29</v>
      </c>
      <c r="C124" s="328"/>
      <c r="D124" s="328"/>
      <c r="E124" s="328"/>
      <c r="F124" s="328"/>
      <c r="G124" s="328"/>
      <c r="H124" s="329"/>
    </row>
    <row r="125" spans="1:8" ht="18" thickBot="1">
      <c r="A125" s="97" t="s">
        <v>0</v>
      </c>
      <c r="B125" s="332" t="s">
        <v>1</v>
      </c>
      <c r="C125" s="333"/>
      <c r="D125" s="94" t="s">
        <v>24</v>
      </c>
      <c r="E125" s="377" t="s">
        <v>88</v>
      </c>
      <c r="F125" s="379"/>
      <c r="G125" s="94" t="s">
        <v>87</v>
      </c>
      <c r="H125" s="94" t="s">
        <v>197</v>
      </c>
    </row>
    <row r="126" spans="1:8" ht="25.2" customHeight="1">
      <c r="A126" s="26" t="s">
        <v>83</v>
      </c>
      <c r="B126" s="397" t="s">
        <v>111</v>
      </c>
      <c r="C126" s="398"/>
      <c r="D126" s="39" t="s">
        <v>27</v>
      </c>
      <c r="E126" s="363">
        <v>19.7</v>
      </c>
      <c r="F126" s="364"/>
      <c r="G126" s="33">
        <v>4.6500000000000004</v>
      </c>
      <c r="H126" s="93">
        <f>E126*G126*1.1</f>
        <v>100.76550000000002</v>
      </c>
    </row>
    <row r="127" spans="1:8">
      <c r="B127" s="70"/>
      <c r="E127" s="70"/>
      <c r="F127" s="70"/>
      <c r="G127" s="70"/>
      <c r="H127" s="70"/>
    </row>
    <row r="128" spans="1:8">
      <c r="B128" s="70"/>
      <c r="E128" s="70"/>
      <c r="F128" s="70"/>
      <c r="G128" s="70"/>
      <c r="H128" s="70"/>
    </row>
    <row r="129" spans="2:8">
      <c r="B129" s="70"/>
      <c r="E129" s="70"/>
      <c r="F129" s="70"/>
      <c r="G129" s="70"/>
      <c r="H129" s="70"/>
    </row>
    <row r="130" spans="2:8">
      <c r="B130" s="70"/>
      <c r="E130" s="70"/>
      <c r="F130" s="70"/>
      <c r="G130" s="70"/>
      <c r="H130" s="70"/>
    </row>
    <row r="131" spans="2:8">
      <c r="B131" s="70"/>
      <c r="E131" s="70"/>
      <c r="F131" s="70"/>
      <c r="G131" s="70"/>
      <c r="H131" s="70"/>
    </row>
    <row r="132" spans="2:8">
      <c r="B132" s="70"/>
      <c r="E132" s="70"/>
      <c r="F132" s="70"/>
      <c r="G132" s="70"/>
      <c r="H132" s="70"/>
    </row>
  </sheetData>
  <mergeCells count="221">
    <mergeCell ref="B119:C119"/>
    <mergeCell ref="E119:F119"/>
    <mergeCell ref="B120:C120"/>
    <mergeCell ref="E120:F120"/>
    <mergeCell ref="B121:C121"/>
    <mergeCell ref="E121:F121"/>
    <mergeCell ref="B122:C122"/>
    <mergeCell ref="E122:F122"/>
    <mergeCell ref="B60:C60"/>
    <mergeCell ref="B62:C62"/>
    <mergeCell ref="B64:C64"/>
    <mergeCell ref="B66:C66"/>
    <mergeCell ref="B68:C68"/>
    <mergeCell ref="B70:C70"/>
    <mergeCell ref="B72:C72"/>
    <mergeCell ref="B76:C76"/>
    <mergeCell ref="B78:C78"/>
    <mergeCell ref="B63:C63"/>
    <mergeCell ref="B61:C61"/>
    <mergeCell ref="A10:H10"/>
    <mergeCell ref="E11:H11"/>
    <mergeCell ref="E12:H12"/>
    <mergeCell ref="A13:H13"/>
    <mergeCell ref="D14:H14"/>
    <mergeCell ref="E17:H17"/>
    <mergeCell ref="E18:H18"/>
    <mergeCell ref="B11:C11"/>
    <mergeCell ref="B12:C12"/>
    <mergeCell ref="B14:C14"/>
    <mergeCell ref="B15:C15"/>
    <mergeCell ref="B16:C16"/>
    <mergeCell ref="B17:C17"/>
    <mergeCell ref="B18:C18"/>
    <mergeCell ref="E126:F126"/>
    <mergeCell ref="B125:C125"/>
    <mergeCell ref="B126:C126"/>
    <mergeCell ref="B124:C124"/>
    <mergeCell ref="A123:H123"/>
    <mergeCell ref="D124:H124"/>
    <mergeCell ref="B115:C115"/>
    <mergeCell ref="B116:C116"/>
    <mergeCell ref="A106:C106"/>
    <mergeCell ref="A108:C108"/>
    <mergeCell ref="A109:C109"/>
    <mergeCell ref="D105:D109"/>
    <mergeCell ref="A107:C107"/>
    <mergeCell ref="A110:G110"/>
    <mergeCell ref="B113:C113"/>
    <mergeCell ref="B114:C114"/>
    <mergeCell ref="B112:C112"/>
    <mergeCell ref="A111:H111"/>
    <mergeCell ref="D112:H112"/>
    <mergeCell ref="E125:F125"/>
    <mergeCell ref="B105:C105"/>
    <mergeCell ref="E105:H105"/>
    <mergeCell ref="B117:C117"/>
    <mergeCell ref="B118:C118"/>
    <mergeCell ref="B104:C104"/>
    <mergeCell ref="D103:H103"/>
    <mergeCell ref="A102:H102"/>
    <mergeCell ref="E101:G101"/>
    <mergeCell ref="E99:F99"/>
    <mergeCell ref="B100:C100"/>
    <mergeCell ref="E97:F97"/>
    <mergeCell ref="E98:F98"/>
    <mergeCell ref="B98:C98"/>
    <mergeCell ref="B101:C101"/>
    <mergeCell ref="B99:C99"/>
    <mergeCell ref="B97:C97"/>
    <mergeCell ref="E96:F96"/>
    <mergeCell ref="B96:C96"/>
    <mergeCell ref="E100:G100"/>
    <mergeCell ref="E91:F91"/>
    <mergeCell ref="B91:C91"/>
    <mergeCell ref="B90:C90"/>
    <mergeCell ref="D90:H90"/>
    <mergeCell ref="B103:C103"/>
    <mergeCell ref="B92:C92"/>
    <mergeCell ref="E94:F94"/>
    <mergeCell ref="E92:H92"/>
    <mergeCell ref="A95:G95"/>
    <mergeCell ref="A89:H89"/>
    <mergeCell ref="E88:H88"/>
    <mergeCell ref="B87:C87"/>
    <mergeCell ref="E87:H87"/>
    <mergeCell ref="E86:H86"/>
    <mergeCell ref="B85:C85"/>
    <mergeCell ref="E85:H85"/>
    <mergeCell ref="E84:H84"/>
    <mergeCell ref="B83:C83"/>
    <mergeCell ref="E83:H83"/>
    <mergeCell ref="B84:C84"/>
    <mergeCell ref="B86:C86"/>
    <mergeCell ref="B88:C88"/>
    <mergeCell ref="E82:H82"/>
    <mergeCell ref="B81:C81"/>
    <mergeCell ref="E81:H81"/>
    <mergeCell ref="E80:H80"/>
    <mergeCell ref="B79:C79"/>
    <mergeCell ref="E79:H79"/>
    <mergeCell ref="E78:H78"/>
    <mergeCell ref="B77:C77"/>
    <mergeCell ref="E77:H77"/>
    <mergeCell ref="B80:C80"/>
    <mergeCell ref="B82:C82"/>
    <mergeCell ref="B59:C59"/>
    <mergeCell ref="B69:C69"/>
    <mergeCell ref="B67:C67"/>
    <mergeCell ref="B65:C65"/>
    <mergeCell ref="E76:H76"/>
    <mergeCell ref="B74:C74"/>
    <mergeCell ref="B75:C75"/>
    <mergeCell ref="D74:H74"/>
    <mergeCell ref="E75:H75"/>
    <mergeCell ref="A73:H73"/>
    <mergeCell ref="B71:C71"/>
    <mergeCell ref="E69:H69"/>
    <mergeCell ref="E70:H70"/>
    <mergeCell ref="E71:G71"/>
    <mergeCell ref="E67:G67"/>
    <mergeCell ref="E65:G65"/>
    <mergeCell ref="E72:G72"/>
    <mergeCell ref="E68:G68"/>
    <mergeCell ref="E66:G66"/>
    <mergeCell ref="E59:H59"/>
    <mergeCell ref="E61:H61"/>
    <mergeCell ref="E63:H63"/>
    <mergeCell ref="E60:H60"/>
    <mergeCell ref="E62:H62"/>
    <mergeCell ref="E48:H48"/>
    <mergeCell ref="D42:H42"/>
    <mergeCell ref="B58:C58"/>
    <mergeCell ref="A57:H57"/>
    <mergeCell ref="D58:H58"/>
    <mergeCell ref="B55:C55"/>
    <mergeCell ref="B56:C56"/>
    <mergeCell ref="E55:H55"/>
    <mergeCell ref="B53:C53"/>
    <mergeCell ref="B54:C54"/>
    <mergeCell ref="E53:H53"/>
    <mergeCell ref="E54:H54"/>
    <mergeCell ref="B19:C19"/>
    <mergeCell ref="B26:C26"/>
    <mergeCell ref="B27:C27"/>
    <mergeCell ref="B24:C24"/>
    <mergeCell ref="B22:C22"/>
    <mergeCell ref="B23:C23"/>
    <mergeCell ref="A25:H25"/>
    <mergeCell ref="D26:H26"/>
    <mergeCell ref="E22:H22"/>
    <mergeCell ref="E23:H23"/>
    <mergeCell ref="E24:H24"/>
    <mergeCell ref="E27:G27"/>
    <mergeCell ref="E20:F20"/>
    <mergeCell ref="B20:C20"/>
    <mergeCell ref="B21:C21"/>
    <mergeCell ref="E19:F19"/>
    <mergeCell ref="E21:H21"/>
    <mergeCell ref="E29:G29"/>
    <mergeCell ref="E30:G30"/>
    <mergeCell ref="B46:C46"/>
    <mergeCell ref="B43:C43"/>
    <mergeCell ref="B44:C44"/>
    <mergeCell ref="E43:H43"/>
    <mergeCell ref="E44:H44"/>
    <mergeCell ref="B42:C42"/>
    <mergeCell ref="B28:C28"/>
    <mergeCell ref="B29:C29"/>
    <mergeCell ref="B30:C30"/>
    <mergeCell ref="B35:C35"/>
    <mergeCell ref="E35:F35"/>
    <mergeCell ref="B36:C36"/>
    <mergeCell ref="E36:F36"/>
    <mergeCell ref="A1:C1"/>
    <mergeCell ref="E1:H4"/>
    <mergeCell ref="B2:D2"/>
    <mergeCell ref="B3:D3"/>
    <mergeCell ref="B4:D4"/>
    <mergeCell ref="A93:C93"/>
    <mergeCell ref="A94:C94"/>
    <mergeCell ref="D92:D94"/>
    <mergeCell ref="E93:F93"/>
    <mergeCell ref="B9:C9"/>
    <mergeCell ref="E8:F8"/>
    <mergeCell ref="E9:F9"/>
    <mergeCell ref="D7:H7"/>
    <mergeCell ref="B8:C8"/>
    <mergeCell ref="E56:H56"/>
    <mergeCell ref="E34:H34"/>
    <mergeCell ref="A6:H6"/>
    <mergeCell ref="B7:C7"/>
    <mergeCell ref="B33:C33"/>
    <mergeCell ref="B34:C34"/>
    <mergeCell ref="E33:H33"/>
    <mergeCell ref="B32:C32"/>
    <mergeCell ref="E28:G28"/>
    <mergeCell ref="B5:F5"/>
    <mergeCell ref="E64:H64"/>
    <mergeCell ref="E45:H45"/>
    <mergeCell ref="E47:H47"/>
    <mergeCell ref="E46:H46"/>
    <mergeCell ref="A31:H31"/>
    <mergeCell ref="D32:H32"/>
    <mergeCell ref="A41:H41"/>
    <mergeCell ref="E39:F39"/>
    <mergeCell ref="E40:F40"/>
    <mergeCell ref="B39:C39"/>
    <mergeCell ref="B40:C40"/>
    <mergeCell ref="B38:C38"/>
    <mergeCell ref="A37:H37"/>
    <mergeCell ref="D38:H38"/>
    <mergeCell ref="B45:C45"/>
    <mergeCell ref="B51:C51"/>
    <mergeCell ref="B52:C52"/>
    <mergeCell ref="E51:H51"/>
    <mergeCell ref="E52:H52"/>
    <mergeCell ref="B50:C50"/>
    <mergeCell ref="A49:H49"/>
    <mergeCell ref="D50:H50"/>
    <mergeCell ref="B47:C47"/>
    <mergeCell ref="B48:C48"/>
  </mergeCells>
  <printOptions horizontalCentered="1" verticalCentered="1" gridLines="1"/>
  <pageMargins left="0.39370078740157483" right="0.19685039370078741" top="0.39370078740157483" bottom="0.39370078740157483" header="0" footer="0"/>
  <pageSetup paperSize="9" scale="62" fitToHeight="0" orientation="landscape" r:id="rId1"/>
  <headerFooter alignWithMargins="0"/>
  <rowBreaks count="5" manualBreakCount="5">
    <brk id="22" max="7" man="1"/>
    <brk id="47" max="7" man="1"/>
    <brk id="66" max="7" man="1"/>
    <brk id="89" max="7" man="1"/>
    <brk id="10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31"/>
  <sheetViews>
    <sheetView topLeftCell="A19" zoomScale="98" zoomScaleNormal="98" workbookViewId="0">
      <selection activeCell="A23" sqref="A23"/>
    </sheetView>
  </sheetViews>
  <sheetFormatPr defaultRowHeight="13.2"/>
  <cols>
    <col min="1" max="1" width="5.44140625" style="167" bestFit="1" customWidth="1"/>
    <col min="2" max="2" width="15" style="167" customWidth="1"/>
    <col min="3" max="3" width="85.6640625" style="167" customWidth="1"/>
    <col min="4" max="4" width="7.33203125" style="167" customWidth="1"/>
    <col min="5" max="5" width="10.33203125" style="167" bestFit="1" customWidth="1"/>
    <col min="6" max="6" width="12.6640625" style="195" customWidth="1"/>
    <col min="7" max="8" width="14.33203125" style="167" customWidth="1"/>
    <col min="9" max="9" width="13.44140625" style="167" bestFit="1" customWidth="1"/>
    <col min="10" max="10" width="8.109375" style="167" customWidth="1"/>
    <col min="11" max="11" width="11.6640625" style="167" customWidth="1"/>
    <col min="12" max="12" width="9.44140625" style="167" bestFit="1" customWidth="1"/>
    <col min="13" max="13" width="10.44140625" style="167" customWidth="1"/>
    <col min="14" max="14" width="9.33203125" style="167" bestFit="1" customWidth="1"/>
    <col min="15" max="15" width="11" style="167" customWidth="1"/>
    <col min="16" max="16" width="9.33203125" style="167" bestFit="1" customWidth="1"/>
    <col min="17" max="17" width="11.5546875" style="167" bestFit="1" customWidth="1"/>
    <col min="18" max="18" width="9.33203125" style="167" bestFit="1" customWidth="1"/>
    <col min="19" max="19" width="11.44140625" style="167" bestFit="1" customWidth="1"/>
    <col min="20" max="20" width="9.44140625" style="167" bestFit="1" customWidth="1"/>
    <col min="21" max="21" width="11.5546875" style="167" bestFit="1" customWidth="1"/>
    <col min="22" max="22" width="9.109375" style="167"/>
    <col min="23" max="23" width="10.5546875" style="167" bestFit="1" customWidth="1"/>
    <col min="24" max="24" width="9.109375" style="167"/>
    <col min="25" max="25" width="10.88671875" style="167" customWidth="1"/>
    <col min="26" max="26" width="9.109375" style="167"/>
    <col min="27" max="27" width="11.5546875" style="167" customWidth="1"/>
    <col min="28" max="28" width="9.109375" style="167"/>
    <col min="29" max="29" width="11.5546875" style="167" bestFit="1" customWidth="1"/>
    <col min="30" max="30" width="14.88671875" style="167" customWidth="1"/>
    <col min="31" max="31" width="9.109375" style="167"/>
    <col min="32" max="32" width="11.5546875" style="167" customWidth="1"/>
    <col min="33" max="33" width="9.109375" style="167"/>
    <col min="34" max="34" width="11" style="167" customWidth="1"/>
    <col min="35" max="35" width="9.109375" style="167"/>
    <col min="36" max="36" width="11.88671875" style="167" customWidth="1"/>
    <col min="37" max="37" width="9.109375" style="167"/>
    <col min="38" max="38" width="10.5546875" style="167" customWidth="1"/>
    <col min="39" max="39" width="9.33203125" style="167" bestFit="1" customWidth="1"/>
    <col min="40" max="40" width="11.33203125" style="167" bestFit="1" customWidth="1"/>
    <col min="41" max="41" width="9.109375" style="167"/>
    <col min="42" max="42" width="11.44140625" style="167" customWidth="1"/>
    <col min="43" max="43" width="9.109375" style="167"/>
    <col min="44" max="44" width="12.109375" style="167" customWidth="1"/>
    <col min="45" max="45" width="9.109375" style="167"/>
    <col min="46" max="46" width="10.88671875" style="167" bestFit="1" customWidth="1"/>
    <col min="47" max="47" width="13.5546875" style="167" customWidth="1"/>
    <col min="48" max="48" width="9.33203125" style="167" bestFit="1" customWidth="1"/>
    <col min="49" max="49" width="12" style="167" bestFit="1" customWidth="1"/>
    <col min="50" max="50" width="9.33203125" style="167" bestFit="1" customWidth="1"/>
    <col min="51" max="51" width="12" style="167" bestFit="1" customWidth="1"/>
    <col min="52" max="52" width="9.33203125" style="167" bestFit="1" customWidth="1"/>
    <col min="53" max="53" width="12" style="167" bestFit="1" customWidth="1"/>
    <col min="54" max="54" width="9.109375" style="167"/>
    <col min="55" max="55" width="10.88671875" style="167" bestFit="1" customWidth="1"/>
    <col min="56" max="56" width="9.33203125" style="167" bestFit="1" customWidth="1"/>
    <col min="57" max="57" width="12" style="167" bestFit="1" customWidth="1"/>
    <col min="58" max="58" width="9.109375" style="167"/>
    <col min="59" max="59" width="10.88671875" style="167" bestFit="1" customWidth="1"/>
    <col min="60" max="60" width="9.109375" style="167"/>
    <col min="61" max="61" width="12" style="167" bestFit="1" customWidth="1"/>
    <col min="62" max="62" width="9.109375" style="167"/>
    <col min="63" max="63" width="10.88671875" style="167" bestFit="1" customWidth="1"/>
    <col min="64" max="256" width="9.109375" style="167"/>
    <col min="257" max="257" width="5.44140625" style="167" bestFit="1" customWidth="1"/>
    <col min="258" max="258" width="15" style="167" customWidth="1"/>
    <col min="259" max="259" width="85.6640625" style="167" customWidth="1"/>
    <col min="260" max="260" width="7.33203125" style="167" customWidth="1"/>
    <col min="261" max="261" width="10.33203125" style="167" bestFit="1" customWidth="1"/>
    <col min="262" max="262" width="12.6640625" style="167" customWidth="1"/>
    <col min="263" max="264" width="14.33203125" style="167" customWidth="1"/>
    <col min="265" max="265" width="13.44140625" style="167" bestFit="1" customWidth="1"/>
    <col min="266" max="266" width="8.109375" style="167" customWidth="1"/>
    <col min="267" max="267" width="11.6640625" style="167" customWidth="1"/>
    <col min="268" max="268" width="9.44140625" style="167" bestFit="1" customWidth="1"/>
    <col min="269" max="269" width="10.44140625" style="167" customWidth="1"/>
    <col min="270" max="270" width="9.33203125" style="167" bestFit="1" customWidth="1"/>
    <col min="271" max="271" width="11" style="167" customWidth="1"/>
    <col min="272" max="272" width="9.33203125" style="167" bestFit="1" customWidth="1"/>
    <col min="273" max="273" width="11.5546875" style="167" bestFit="1" customWidth="1"/>
    <col min="274" max="274" width="9.33203125" style="167" bestFit="1" customWidth="1"/>
    <col min="275" max="275" width="11.44140625" style="167" bestFit="1" customWidth="1"/>
    <col min="276" max="276" width="9.44140625" style="167" bestFit="1" customWidth="1"/>
    <col min="277" max="277" width="11.5546875" style="167" bestFit="1" customWidth="1"/>
    <col min="278" max="278" width="9.109375" style="167"/>
    <col min="279" max="279" width="10.5546875" style="167" bestFit="1" customWidth="1"/>
    <col min="280" max="280" width="9.109375" style="167"/>
    <col min="281" max="281" width="10.88671875" style="167" customWidth="1"/>
    <col min="282" max="282" width="9.109375" style="167"/>
    <col min="283" max="283" width="11.5546875" style="167" customWidth="1"/>
    <col min="284" max="284" width="9.109375" style="167"/>
    <col min="285" max="285" width="11.5546875" style="167" bestFit="1" customWidth="1"/>
    <col min="286" max="286" width="14.88671875" style="167" customWidth="1"/>
    <col min="287" max="287" width="9.109375" style="167"/>
    <col min="288" max="288" width="11.5546875" style="167" customWidth="1"/>
    <col min="289" max="289" width="9.109375" style="167"/>
    <col min="290" max="290" width="11" style="167" customWidth="1"/>
    <col min="291" max="291" width="9.109375" style="167"/>
    <col min="292" max="292" width="11.88671875" style="167" customWidth="1"/>
    <col min="293" max="293" width="9.109375" style="167"/>
    <col min="294" max="294" width="10.5546875" style="167" customWidth="1"/>
    <col min="295" max="295" width="9.33203125" style="167" bestFit="1" customWidth="1"/>
    <col min="296" max="296" width="11.33203125" style="167" bestFit="1" customWidth="1"/>
    <col min="297" max="297" width="9.109375" style="167"/>
    <col min="298" max="298" width="11.44140625" style="167" customWidth="1"/>
    <col min="299" max="299" width="9.109375" style="167"/>
    <col min="300" max="300" width="12.109375" style="167" customWidth="1"/>
    <col min="301" max="301" width="9.109375" style="167"/>
    <col min="302" max="302" width="10.88671875" style="167" bestFit="1" customWidth="1"/>
    <col min="303" max="303" width="13.5546875" style="167" customWidth="1"/>
    <col min="304" max="304" width="9.33203125" style="167" bestFit="1" customWidth="1"/>
    <col min="305" max="305" width="12" style="167" bestFit="1" customWidth="1"/>
    <col min="306" max="306" width="9.33203125" style="167" bestFit="1" customWidth="1"/>
    <col min="307" max="307" width="12" style="167" bestFit="1" customWidth="1"/>
    <col min="308" max="308" width="9.33203125" style="167" bestFit="1" customWidth="1"/>
    <col min="309" max="309" width="12" style="167" bestFit="1" customWidth="1"/>
    <col min="310" max="310" width="9.109375" style="167"/>
    <col min="311" max="311" width="10.88671875" style="167" bestFit="1" customWidth="1"/>
    <col min="312" max="312" width="9.33203125" style="167" bestFit="1" customWidth="1"/>
    <col min="313" max="313" width="12" style="167" bestFit="1" customWidth="1"/>
    <col min="314" max="314" width="9.109375" style="167"/>
    <col min="315" max="315" width="10.88671875" style="167" bestFit="1" customWidth="1"/>
    <col min="316" max="316" width="9.109375" style="167"/>
    <col min="317" max="317" width="12" style="167" bestFit="1" customWidth="1"/>
    <col min="318" max="318" width="9.109375" style="167"/>
    <col min="319" max="319" width="10.88671875" style="167" bestFit="1" customWidth="1"/>
    <col min="320" max="512" width="9.109375" style="167"/>
    <col min="513" max="513" width="5.44140625" style="167" bestFit="1" customWidth="1"/>
    <col min="514" max="514" width="15" style="167" customWidth="1"/>
    <col min="515" max="515" width="85.6640625" style="167" customWidth="1"/>
    <col min="516" max="516" width="7.33203125" style="167" customWidth="1"/>
    <col min="517" max="517" width="10.33203125" style="167" bestFit="1" customWidth="1"/>
    <col min="518" max="518" width="12.6640625" style="167" customWidth="1"/>
    <col min="519" max="520" width="14.33203125" style="167" customWidth="1"/>
    <col min="521" max="521" width="13.44140625" style="167" bestFit="1" customWidth="1"/>
    <col min="522" max="522" width="8.109375" style="167" customWidth="1"/>
    <col min="523" max="523" width="11.6640625" style="167" customWidth="1"/>
    <col min="524" max="524" width="9.44140625" style="167" bestFit="1" customWidth="1"/>
    <col min="525" max="525" width="10.44140625" style="167" customWidth="1"/>
    <col min="526" max="526" width="9.33203125" style="167" bestFit="1" customWidth="1"/>
    <col min="527" max="527" width="11" style="167" customWidth="1"/>
    <col min="528" max="528" width="9.33203125" style="167" bestFit="1" customWidth="1"/>
    <col min="529" max="529" width="11.5546875" style="167" bestFit="1" customWidth="1"/>
    <col min="530" max="530" width="9.33203125" style="167" bestFit="1" customWidth="1"/>
    <col min="531" max="531" width="11.44140625" style="167" bestFit="1" customWidth="1"/>
    <col min="532" max="532" width="9.44140625" style="167" bestFit="1" customWidth="1"/>
    <col min="533" max="533" width="11.5546875" style="167" bestFit="1" customWidth="1"/>
    <col min="534" max="534" width="9.109375" style="167"/>
    <col min="535" max="535" width="10.5546875" style="167" bestFit="1" customWidth="1"/>
    <col min="536" max="536" width="9.109375" style="167"/>
    <col min="537" max="537" width="10.88671875" style="167" customWidth="1"/>
    <col min="538" max="538" width="9.109375" style="167"/>
    <col min="539" max="539" width="11.5546875" style="167" customWidth="1"/>
    <col min="540" max="540" width="9.109375" style="167"/>
    <col min="541" max="541" width="11.5546875" style="167" bestFit="1" customWidth="1"/>
    <col min="542" max="542" width="14.88671875" style="167" customWidth="1"/>
    <col min="543" max="543" width="9.109375" style="167"/>
    <col min="544" max="544" width="11.5546875" style="167" customWidth="1"/>
    <col min="545" max="545" width="9.109375" style="167"/>
    <col min="546" max="546" width="11" style="167" customWidth="1"/>
    <col min="547" max="547" width="9.109375" style="167"/>
    <col min="548" max="548" width="11.88671875" style="167" customWidth="1"/>
    <col min="549" max="549" width="9.109375" style="167"/>
    <col min="550" max="550" width="10.5546875" style="167" customWidth="1"/>
    <col min="551" max="551" width="9.33203125" style="167" bestFit="1" customWidth="1"/>
    <col min="552" max="552" width="11.33203125" style="167" bestFit="1" customWidth="1"/>
    <col min="553" max="553" width="9.109375" style="167"/>
    <col min="554" max="554" width="11.44140625" style="167" customWidth="1"/>
    <col min="555" max="555" width="9.109375" style="167"/>
    <col min="556" max="556" width="12.109375" style="167" customWidth="1"/>
    <col min="557" max="557" width="9.109375" style="167"/>
    <col min="558" max="558" width="10.88671875" style="167" bestFit="1" customWidth="1"/>
    <col min="559" max="559" width="13.5546875" style="167" customWidth="1"/>
    <col min="560" max="560" width="9.33203125" style="167" bestFit="1" customWidth="1"/>
    <col min="561" max="561" width="12" style="167" bestFit="1" customWidth="1"/>
    <col min="562" max="562" width="9.33203125" style="167" bestFit="1" customWidth="1"/>
    <col min="563" max="563" width="12" style="167" bestFit="1" customWidth="1"/>
    <col min="564" max="564" width="9.33203125" style="167" bestFit="1" customWidth="1"/>
    <col min="565" max="565" width="12" style="167" bestFit="1" customWidth="1"/>
    <col min="566" max="566" width="9.109375" style="167"/>
    <col min="567" max="567" width="10.88671875" style="167" bestFit="1" customWidth="1"/>
    <col min="568" max="568" width="9.33203125" style="167" bestFit="1" customWidth="1"/>
    <col min="569" max="569" width="12" style="167" bestFit="1" customWidth="1"/>
    <col min="570" max="570" width="9.109375" style="167"/>
    <col min="571" max="571" width="10.88671875" style="167" bestFit="1" customWidth="1"/>
    <col min="572" max="572" width="9.109375" style="167"/>
    <col min="573" max="573" width="12" style="167" bestFit="1" customWidth="1"/>
    <col min="574" max="574" width="9.109375" style="167"/>
    <col min="575" max="575" width="10.88671875" style="167" bestFit="1" customWidth="1"/>
    <col min="576" max="768" width="9.109375" style="167"/>
    <col min="769" max="769" width="5.44140625" style="167" bestFit="1" customWidth="1"/>
    <col min="770" max="770" width="15" style="167" customWidth="1"/>
    <col min="771" max="771" width="85.6640625" style="167" customWidth="1"/>
    <col min="772" max="772" width="7.33203125" style="167" customWidth="1"/>
    <col min="773" max="773" width="10.33203125" style="167" bestFit="1" customWidth="1"/>
    <col min="774" max="774" width="12.6640625" style="167" customWidth="1"/>
    <col min="775" max="776" width="14.33203125" style="167" customWidth="1"/>
    <col min="777" max="777" width="13.44140625" style="167" bestFit="1" customWidth="1"/>
    <col min="778" max="778" width="8.109375" style="167" customWidth="1"/>
    <col min="779" max="779" width="11.6640625" style="167" customWidth="1"/>
    <col min="780" max="780" width="9.44140625" style="167" bestFit="1" customWidth="1"/>
    <col min="781" max="781" width="10.44140625" style="167" customWidth="1"/>
    <col min="782" max="782" width="9.33203125" style="167" bestFit="1" customWidth="1"/>
    <col min="783" max="783" width="11" style="167" customWidth="1"/>
    <col min="784" max="784" width="9.33203125" style="167" bestFit="1" customWidth="1"/>
    <col min="785" max="785" width="11.5546875" style="167" bestFit="1" customWidth="1"/>
    <col min="786" max="786" width="9.33203125" style="167" bestFit="1" customWidth="1"/>
    <col min="787" max="787" width="11.44140625" style="167" bestFit="1" customWidth="1"/>
    <col min="788" max="788" width="9.44140625" style="167" bestFit="1" customWidth="1"/>
    <col min="789" max="789" width="11.5546875" style="167" bestFit="1" customWidth="1"/>
    <col min="790" max="790" width="9.109375" style="167"/>
    <col min="791" max="791" width="10.5546875" style="167" bestFit="1" customWidth="1"/>
    <col min="792" max="792" width="9.109375" style="167"/>
    <col min="793" max="793" width="10.88671875" style="167" customWidth="1"/>
    <col min="794" max="794" width="9.109375" style="167"/>
    <col min="795" max="795" width="11.5546875" style="167" customWidth="1"/>
    <col min="796" max="796" width="9.109375" style="167"/>
    <col min="797" max="797" width="11.5546875" style="167" bestFit="1" customWidth="1"/>
    <col min="798" max="798" width="14.88671875" style="167" customWidth="1"/>
    <col min="799" max="799" width="9.109375" style="167"/>
    <col min="800" max="800" width="11.5546875" style="167" customWidth="1"/>
    <col min="801" max="801" width="9.109375" style="167"/>
    <col min="802" max="802" width="11" style="167" customWidth="1"/>
    <col min="803" max="803" width="9.109375" style="167"/>
    <col min="804" max="804" width="11.88671875" style="167" customWidth="1"/>
    <col min="805" max="805" width="9.109375" style="167"/>
    <col min="806" max="806" width="10.5546875" style="167" customWidth="1"/>
    <col min="807" max="807" width="9.33203125" style="167" bestFit="1" customWidth="1"/>
    <col min="808" max="808" width="11.33203125" style="167" bestFit="1" customWidth="1"/>
    <col min="809" max="809" width="9.109375" style="167"/>
    <col min="810" max="810" width="11.44140625" style="167" customWidth="1"/>
    <col min="811" max="811" width="9.109375" style="167"/>
    <col min="812" max="812" width="12.109375" style="167" customWidth="1"/>
    <col min="813" max="813" width="9.109375" style="167"/>
    <col min="814" max="814" width="10.88671875" style="167" bestFit="1" customWidth="1"/>
    <col min="815" max="815" width="13.5546875" style="167" customWidth="1"/>
    <col min="816" max="816" width="9.33203125" style="167" bestFit="1" customWidth="1"/>
    <col min="817" max="817" width="12" style="167" bestFit="1" customWidth="1"/>
    <col min="818" max="818" width="9.33203125" style="167" bestFit="1" customWidth="1"/>
    <col min="819" max="819" width="12" style="167" bestFit="1" customWidth="1"/>
    <col min="820" max="820" width="9.33203125" style="167" bestFit="1" customWidth="1"/>
    <col min="821" max="821" width="12" style="167" bestFit="1" customWidth="1"/>
    <col min="822" max="822" width="9.109375" style="167"/>
    <col min="823" max="823" width="10.88671875" style="167" bestFit="1" customWidth="1"/>
    <col min="824" max="824" width="9.33203125" style="167" bestFit="1" customWidth="1"/>
    <col min="825" max="825" width="12" style="167" bestFit="1" customWidth="1"/>
    <col min="826" max="826" width="9.109375" style="167"/>
    <col min="827" max="827" width="10.88671875" style="167" bestFit="1" customWidth="1"/>
    <col min="828" max="828" width="9.109375" style="167"/>
    <col min="829" max="829" width="12" style="167" bestFit="1" customWidth="1"/>
    <col min="830" max="830" width="9.109375" style="167"/>
    <col min="831" max="831" width="10.88671875" style="167" bestFit="1" customWidth="1"/>
    <col min="832" max="1024" width="9.109375" style="167"/>
    <col min="1025" max="1025" width="5.44140625" style="167" bestFit="1" customWidth="1"/>
    <col min="1026" max="1026" width="15" style="167" customWidth="1"/>
    <col min="1027" max="1027" width="85.6640625" style="167" customWidth="1"/>
    <col min="1028" max="1028" width="7.33203125" style="167" customWidth="1"/>
    <col min="1029" max="1029" width="10.33203125" style="167" bestFit="1" customWidth="1"/>
    <col min="1030" max="1030" width="12.6640625" style="167" customWidth="1"/>
    <col min="1031" max="1032" width="14.33203125" style="167" customWidth="1"/>
    <col min="1033" max="1033" width="13.44140625" style="167" bestFit="1" customWidth="1"/>
    <col min="1034" max="1034" width="8.109375" style="167" customWidth="1"/>
    <col min="1035" max="1035" width="11.6640625" style="167" customWidth="1"/>
    <col min="1036" max="1036" width="9.44140625" style="167" bestFit="1" customWidth="1"/>
    <col min="1037" max="1037" width="10.44140625" style="167" customWidth="1"/>
    <col min="1038" max="1038" width="9.33203125" style="167" bestFit="1" customWidth="1"/>
    <col min="1039" max="1039" width="11" style="167" customWidth="1"/>
    <col min="1040" max="1040" width="9.33203125" style="167" bestFit="1" customWidth="1"/>
    <col min="1041" max="1041" width="11.5546875" style="167" bestFit="1" customWidth="1"/>
    <col min="1042" max="1042" width="9.33203125" style="167" bestFit="1" customWidth="1"/>
    <col min="1043" max="1043" width="11.44140625" style="167" bestFit="1" customWidth="1"/>
    <col min="1044" max="1044" width="9.44140625" style="167" bestFit="1" customWidth="1"/>
    <col min="1045" max="1045" width="11.5546875" style="167" bestFit="1" customWidth="1"/>
    <col min="1046" max="1046" width="9.109375" style="167"/>
    <col min="1047" max="1047" width="10.5546875" style="167" bestFit="1" customWidth="1"/>
    <col min="1048" max="1048" width="9.109375" style="167"/>
    <col min="1049" max="1049" width="10.88671875" style="167" customWidth="1"/>
    <col min="1050" max="1050" width="9.109375" style="167"/>
    <col min="1051" max="1051" width="11.5546875" style="167" customWidth="1"/>
    <col min="1052" max="1052" width="9.109375" style="167"/>
    <col min="1053" max="1053" width="11.5546875" style="167" bestFit="1" customWidth="1"/>
    <col min="1054" max="1054" width="14.88671875" style="167" customWidth="1"/>
    <col min="1055" max="1055" width="9.109375" style="167"/>
    <col min="1056" max="1056" width="11.5546875" style="167" customWidth="1"/>
    <col min="1057" max="1057" width="9.109375" style="167"/>
    <col min="1058" max="1058" width="11" style="167" customWidth="1"/>
    <col min="1059" max="1059" width="9.109375" style="167"/>
    <col min="1060" max="1060" width="11.88671875" style="167" customWidth="1"/>
    <col min="1061" max="1061" width="9.109375" style="167"/>
    <col min="1062" max="1062" width="10.5546875" style="167" customWidth="1"/>
    <col min="1063" max="1063" width="9.33203125" style="167" bestFit="1" customWidth="1"/>
    <col min="1064" max="1064" width="11.33203125" style="167" bestFit="1" customWidth="1"/>
    <col min="1065" max="1065" width="9.109375" style="167"/>
    <col min="1066" max="1066" width="11.44140625" style="167" customWidth="1"/>
    <col min="1067" max="1067" width="9.109375" style="167"/>
    <col min="1068" max="1068" width="12.109375" style="167" customWidth="1"/>
    <col min="1069" max="1069" width="9.109375" style="167"/>
    <col min="1070" max="1070" width="10.88671875" style="167" bestFit="1" customWidth="1"/>
    <col min="1071" max="1071" width="13.5546875" style="167" customWidth="1"/>
    <col min="1072" max="1072" width="9.33203125" style="167" bestFit="1" customWidth="1"/>
    <col min="1073" max="1073" width="12" style="167" bestFit="1" customWidth="1"/>
    <col min="1074" max="1074" width="9.33203125" style="167" bestFit="1" customWidth="1"/>
    <col min="1075" max="1075" width="12" style="167" bestFit="1" customWidth="1"/>
    <col min="1076" max="1076" width="9.33203125" style="167" bestFit="1" customWidth="1"/>
    <col min="1077" max="1077" width="12" style="167" bestFit="1" customWidth="1"/>
    <col min="1078" max="1078" width="9.109375" style="167"/>
    <col min="1079" max="1079" width="10.88671875" style="167" bestFit="1" customWidth="1"/>
    <col min="1080" max="1080" width="9.33203125" style="167" bestFit="1" customWidth="1"/>
    <col min="1081" max="1081" width="12" style="167" bestFit="1" customWidth="1"/>
    <col min="1082" max="1082" width="9.109375" style="167"/>
    <col min="1083" max="1083" width="10.88671875" style="167" bestFit="1" customWidth="1"/>
    <col min="1084" max="1084" width="9.109375" style="167"/>
    <col min="1085" max="1085" width="12" style="167" bestFit="1" customWidth="1"/>
    <col min="1086" max="1086" width="9.109375" style="167"/>
    <col min="1087" max="1087" width="10.88671875" style="167" bestFit="1" customWidth="1"/>
    <col min="1088" max="1280" width="9.109375" style="167"/>
    <col min="1281" max="1281" width="5.44140625" style="167" bestFit="1" customWidth="1"/>
    <col min="1282" max="1282" width="15" style="167" customWidth="1"/>
    <col min="1283" max="1283" width="85.6640625" style="167" customWidth="1"/>
    <col min="1284" max="1284" width="7.33203125" style="167" customWidth="1"/>
    <col min="1285" max="1285" width="10.33203125" style="167" bestFit="1" customWidth="1"/>
    <col min="1286" max="1286" width="12.6640625" style="167" customWidth="1"/>
    <col min="1287" max="1288" width="14.33203125" style="167" customWidth="1"/>
    <col min="1289" max="1289" width="13.44140625" style="167" bestFit="1" customWidth="1"/>
    <col min="1290" max="1290" width="8.109375" style="167" customWidth="1"/>
    <col min="1291" max="1291" width="11.6640625" style="167" customWidth="1"/>
    <col min="1292" max="1292" width="9.44140625" style="167" bestFit="1" customWidth="1"/>
    <col min="1293" max="1293" width="10.44140625" style="167" customWidth="1"/>
    <col min="1294" max="1294" width="9.33203125" style="167" bestFit="1" customWidth="1"/>
    <col min="1295" max="1295" width="11" style="167" customWidth="1"/>
    <col min="1296" max="1296" width="9.33203125" style="167" bestFit="1" customWidth="1"/>
    <col min="1297" max="1297" width="11.5546875" style="167" bestFit="1" customWidth="1"/>
    <col min="1298" max="1298" width="9.33203125" style="167" bestFit="1" customWidth="1"/>
    <col min="1299" max="1299" width="11.44140625" style="167" bestFit="1" customWidth="1"/>
    <col min="1300" max="1300" width="9.44140625" style="167" bestFit="1" customWidth="1"/>
    <col min="1301" max="1301" width="11.5546875" style="167" bestFit="1" customWidth="1"/>
    <col min="1302" max="1302" width="9.109375" style="167"/>
    <col min="1303" max="1303" width="10.5546875" style="167" bestFit="1" customWidth="1"/>
    <col min="1304" max="1304" width="9.109375" style="167"/>
    <col min="1305" max="1305" width="10.88671875" style="167" customWidth="1"/>
    <col min="1306" max="1306" width="9.109375" style="167"/>
    <col min="1307" max="1307" width="11.5546875" style="167" customWidth="1"/>
    <col min="1308" max="1308" width="9.109375" style="167"/>
    <col min="1309" max="1309" width="11.5546875" style="167" bestFit="1" customWidth="1"/>
    <col min="1310" max="1310" width="14.88671875" style="167" customWidth="1"/>
    <col min="1311" max="1311" width="9.109375" style="167"/>
    <col min="1312" max="1312" width="11.5546875" style="167" customWidth="1"/>
    <col min="1313" max="1313" width="9.109375" style="167"/>
    <col min="1314" max="1314" width="11" style="167" customWidth="1"/>
    <col min="1315" max="1315" width="9.109375" style="167"/>
    <col min="1316" max="1316" width="11.88671875" style="167" customWidth="1"/>
    <col min="1317" max="1317" width="9.109375" style="167"/>
    <col min="1318" max="1318" width="10.5546875" style="167" customWidth="1"/>
    <col min="1319" max="1319" width="9.33203125" style="167" bestFit="1" customWidth="1"/>
    <col min="1320" max="1320" width="11.33203125" style="167" bestFit="1" customWidth="1"/>
    <col min="1321" max="1321" width="9.109375" style="167"/>
    <col min="1322" max="1322" width="11.44140625" style="167" customWidth="1"/>
    <col min="1323" max="1323" width="9.109375" style="167"/>
    <col min="1324" max="1324" width="12.109375" style="167" customWidth="1"/>
    <col min="1325" max="1325" width="9.109375" style="167"/>
    <col min="1326" max="1326" width="10.88671875" style="167" bestFit="1" customWidth="1"/>
    <col min="1327" max="1327" width="13.5546875" style="167" customWidth="1"/>
    <col min="1328" max="1328" width="9.33203125" style="167" bestFit="1" customWidth="1"/>
    <col min="1329" max="1329" width="12" style="167" bestFit="1" customWidth="1"/>
    <col min="1330" max="1330" width="9.33203125" style="167" bestFit="1" customWidth="1"/>
    <col min="1331" max="1331" width="12" style="167" bestFit="1" customWidth="1"/>
    <col min="1332" max="1332" width="9.33203125" style="167" bestFit="1" customWidth="1"/>
    <col min="1333" max="1333" width="12" style="167" bestFit="1" customWidth="1"/>
    <col min="1334" max="1334" width="9.109375" style="167"/>
    <col min="1335" max="1335" width="10.88671875" style="167" bestFit="1" customWidth="1"/>
    <col min="1336" max="1336" width="9.33203125" style="167" bestFit="1" customWidth="1"/>
    <col min="1337" max="1337" width="12" style="167" bestFit="1" customWidth="1"/>
    <col min="1338" max="1338" width="9.109375" style="167"/>
    <col min="1339" max="1339" width="10.88671875" style="167" bestFit="1" customWidth="1"/>
    <col min="1340" max="1340" width="9.109375" style="167"/>
    <col min="1341" max="1341" width="12" style="167" bestFit="1" customWidth="1"/>
    <col min="1342" max="1342" width="9.109375" style="167"/>
    <col min="1343" max="1343" width="10.88671875" style="167" bestFit="1" customWidth="1"/>
    <col min="1344" max="1536" width="9.109375" style="167"/>
    <col min="1537" max="1537" width="5.44140625" style="167" bestFit="1" customWidth="1"/>
    <col min="1538" max="1538" width="15" style="167" customWidth="1"/>
    <col min="1539" max="1539" width="85.6640625" style="167" customWidth="1"/>
    <col min="1540" max="1540" width="7.33203125" style="167" customWidth="1"/>
    <col min="1541" max="1541" width="10.33203125" style="167" bestFit="1" customWidth="1"/>
    <col min="1542" max="1542" width="12.6640625" style="167" customWidth="1"/>
    <col min="1543" max="1544" width="14.33203125" style="167" customWidth="1"/>
    <col min="1545" max="1545" width="13.44140625" style="167" bestFit="1" customWidth="1"/>
    <col min="1546" max="1546" width="8.109375" style="167" customWidth="1"/>
    <col min="1547" max="1547" width="11.6640625" style="167" customWidth="1"/>
    <col min="1548" max="1548" width="9.44140625" style="167" bestFit="1" customWidth="1"/>
    <col min="1549" max="1549" width="10.44140625" style="167" customWidth="1"/>
    <col min="1550" max="1550" width="9.33203125" style="167" bestFit="1" customWidth="1"/>
    <col min="1551" max="1551" width="11" style="167" customWidth="1"/>
    <col min="1552" max="1552" width="9.33203125" style="167" bestFit="1" customWidth="1"/>
    <col min="1553" max="1553" width="11.5546875" style="167" bestFit="1" customWidth="1"/>
    <col min="1554" max="1554" width="9.33203125" style="167" bestFit="1" customWidth="1"/>
    <col min="1555" max="1555" width="11.44140625" style="167" bestFit="1" customWidth="1"/>
    <col min="1556" max="1556" width="9.44140625" style="167" bestFit="1" customWidth="1"/>
    <col min="1557" max="1557" width="11.5546875" style="167" bestFit="1" customWidth="1"/>
    <col min="1558" max="1558" width="9.109375" style="167"/>
    <col min="1559" max="1559" width="10.5546875" style="167" bestFit="1" customWidth="1"/>
    <col min="1560" max="1560" width="9.109375" style="167"/>
    <col min="1561" max="1561" width="10.88671875" style="167" customWidth="1"/>
    <col min="1562" max="1562" width="9.109375" style="167"/>
    <col min="1563" max="1563" width="11.5546875" style="167" customWidth="1"/>
    <col min="1564" max="1564" width="9.109375" style="167"/>
    <col min="1565" max="1565" width="11.5546875" style="167" bestFit="1" customWidth="1"/>
    <col min="1566" max="1566" width="14.88671875" style="167" customWidth="1"/>
    <col min="1567" max="1567" width="9.109375" style="167"/>
    <col min="1568" max="1568" width="11.5546875" style="167" customWidth="1"/>
    <col min="1569" max="1569" width="9.109375" style="167"/>
    <col min="1570" max="1570" width="11" style="167" customWidth="1"/>
    <col min="1571" max="1571" width="9.109375" style="167"/>
    <col min="1572" max="1572" width="11.88671875" style="167" customWidth="1"/>
    <col min="1573" max="1573" width="9.109375" style="167"/>
    <col min="1574" max="1574" width="10.5546875" style="167" customWidth="1"/>
    <col min="1575" max="1575" width="9.33203125" style="167" bestFit="1" customWidth="1"/>
    <col min="1576" max="1576" width="11.33203125" style="167" bestFit="1" customWidth="1"/>
    <col min="1577" max="1577" width="9.109375" style="167"/>
    <col min="1578" max="1578" width="11.44140625" style="167" customWidth="1"/>
    <col min="1579" max="1579" width="9.109375" style="167"/>
    <col min="1580" max="1580" width="12.109375" style="167" customWidth="1"/>
    <col min="1581" max="1581" width="9.109375" style="167"/>
    <col min="1582" max="1582" width="10.88671875" style="167" bestFit="1" customWidth="1"/>
    <col min="1583" max="1583" width="13.5546875" style="167" customWidth="1"/>
    <col min="1584" max="1584" width="9.33203125" style="167" bestFit="1" customWidth="1"/>
    <col min="1585" max="1585" width="12" style="167" bestFit="1" customWidth="1"/>
    <col min="1586" max="1586" width="9.33203125" style="167" bestFit="1" customWidth="1"/>
    <col min="1587" max="1587" width="12" style="167" bestFit="1" customWidth="1"/>
    <col min="1588" max="1588" width="9.33203125" style="167" bestFit="1" customWidth="1"/>
    <col min="1589" max="1589" width="12" style="167" bestFit="1" customWidth="1"/>
    <col min="1590" max="1590" width="9.109375" style="167"/>
    <col min="1591" max="1591" width="10.88671875" style="167" bestFit="1" customWidth="1"/>
    <col min="1592" max="1592" width="9.33203125" style="167" bestFit="1" customWidth="1"/>
    <col min="1593" max="1593" width="12" style="167" bestFit="1" customWidth="1"/>
    <col min="1594" max="1594" width="9.109375" style="167"/>
    <col min="1595" max="1595" width="10.88671875" style="167" bestFit="1" customWidth="1"/>
    <col min="1596" max="1596" width="9.109375" style="167"/>
    <col min="1597" max="1597" width="12" style="167" bestFit="1" customWidth="1"/>
    <col min="1598" max="1598" width="9.109375" style="167"/>
    <col min="1599" max="1599" width="10.88671875" style="167" bestFit="1" customWidth="1"/>
    <col min="1600" max="1792" width="9.109375" style="167"/>
    <col min="1793" max="1793" width="5.44140625" style="167" bestFit="1" customWidth="1"/>
    <col min="1794" max="1794" width="15" style="167" customWidth="1"/>
    <col min="1795" max="1795" width="85.6640625" style="167" customWidth="1"/>
    <col min="1796" max="1796" width="7.33203125" style="167" customWidth="1"/>
    <col min="1797" max="1797" width="10.33203125" style="167" bestFit="1" customWidth="1"/>
    <col min="1798" max="1798" width="12.6640625" style="167" customWidth="1"/>
    <col min="1799" max="1800" width="14.33203125" style="167" customWidth="1"/>
    <col min="1801" max="1801" width="13.44140625" style="167" bestFit="1" customWidth="1"/>
    <col min="1802" max="1802" width="8.109375" style="167" customWidth="1"/>
    <col min="1803" max="1803" width="11.6640625" style="167" customWidth="1"/>
    <col min="1804" max="1804" width="9.44140625" style="167" bestFit="1" customWidth="1"/>
    <col min="1805" max="1805" width="10.44140625" style="167" customWidth="1"/>
    <col min="1806" max="1806" width="9.33203125" style="167" bestFit="1" customWidth="1"/>
    <col min="1807" max="1807" width="11" style="167" customWidth="1"/>
    <col min="1808" max="1808" width="9.33203125" style="167" bestFit="1" customWidth="1"/>
    <col min="1809" max="1809" width="11.5546875" style="167" bestFit="1" customWidth="1"/>
    <col min="1810" max="1810" width="9.33203125" style="167" bestFit="1" customWidth="1"/>
    <col min="1811" max="1811" width="11.44140625" style="167" bestFit="1" customWidth="1"/>
    <col min="1812" max="1812" width="9.44140625" style="167" bestFit="1" customWidth="1"/>
    <col min="1813" max="1813" width="11.5546875" style="167" bestFit="1" customWidth="1"/>
    <col min="1814" max="1814" width="9.109375" style="167"/>
    <col min="1815" max="1815" width="10.5546875" style="167" bestFit="1" customWidth="1"/>
    <col min="1816" max="1816" width="9.109375" style="167"/>
    <col min="1817" max="1817" width="10.88671875" style="167" customWidth="1"/>
    <col min="1818" max="1818" width="9.109375" style="167"/>
    <col min="1819" max="1819" width="11.5546875" style="167" customWidth="1"/>
    <col min="1820" max="1820" width="9.109375" style="167"/>
    <col min="1821" max="1821" width="11.5546875" style="167" bestFit="1" customWidth="1"/>
    <col min="1822" max="1822" width="14.88671875" style="167" customWidth="1"/>
    <col min="1823" max="1823" width="9.109375" style="167"/>
    <col min="1824" max="1824" width="11.5546875" style="167" customWidth="1"/>
    <col min="1825" max="1825" width="9.109375" style="167"/>
    <col min="1826" max="1826" width="11" style="167" customWidth="1"/>
    <col min="1827" max="1827" width="9.109375" style="167"/>
    <col min="1828" max="1828" width="11.88671875" style="167" customWidth="1"/>
    <col min="1829" max="1829" width="9.109375" style="167"/>
    <col min="1830" max="1830" width="10.5546875" style="167" customWidth="1"/>
    <col min="1831" max="1831" width="9.33203125" style="167" bestFit="1" customWidth="1"/>
    <col min="1832" max="1832" width="11.33203125" style="167" bestFit="1" customWidth="1"/>
    <col min="1833" max="1833" width="9.109375" style="167"/>
    <col min="1834" max="1834" width="11.44140625" style="167" customWidth="1"/>
    <col min="1835" max="1835" width="9.109375" style="167"/>
    <col min="1836" max="1836" width="12.109375" style="167" customWidth="1"/>
    <col min="1837" max="1837" width="9.109375" style="167"/>
    <col min="1838" max="1838" width="10.88671875" style="167" bestFit="1" customWidth="1"/>
    <col min="1839" max="1839" width="13.5546875" style="167" customWidth="1"/>
    <col min="1840" max="1840" width="9.33203125" style="167" bestFit="1" customWidth="1"/>
    <col min="1841" max="1841" width="12" style="167" bestFit="1" customWidth="1"/>
    <col min="1842" max="1842" width="9.33203125" style="167" bestFit="1" customWidth="1"/>
    <col min="1843" max="1843" width="12" style="167" bestFit="1" customWidth="1"/>
    <col min="1844" max="1844" width="9.33203125" style="167" bestFit="1" customWidth="1"/>
    <col min="1845" max="1845" width="12" style="167" bestFit="1" customWidth="1"/>
    <col min="1846" max="1846" width="9.109375" style="167"/>
    <col min="1847" max="1847" width="10.88671875" style="167" bestFit="1" customWidth="1"/>
    <col min="1848" max="1848" width="9.33203125" style="167" bestFit="1" customWidth="1"/>
    <col min="1849" max="1849" width="12" style="167" bestFit="1" customWidth="1"/>
    <col min="1850" max="1850" width="9.109375" style="167"/>
    <col min="1851" max="1851" width="10.88671875" style="167" bestFit="1" customWidth="1"/>
    <col min="1852" max="1852" width="9.109375" style="167"/>
    <col min="1853" max="1853" width="12" style="167" bestFit="1" customWidth="1"/>
    <col min="1854" max="1854" width="9.109375" style="167"/>
    <col min="1855" max="1855" width="10.88671875" style="167" bestFit="1" customWidth="1"/>
    <col min="1856" max="2048" width="9.109375" style="167"/>
    <col min="2049" max="2049" width="5.44140625" style="167" bestFit="1" customWidth="1"/>
    <col min="2050" max="2050" width="15" style="167" customWidth="1"/>
    <col min="2051" max="2051" width="85.6640625" style="167" customWidth="1"/>
    <col min="2052" max="2052" width="7.33203125" style="167" customWidth="1"/>
    <col min="2053" max="2053" width="10.33203125" style="167" bestFit="1" customWidth="1"/>
    <col min="2054" max="2054" width="12.6640625" style="167" customWidth="1"/>
    <col min="2055" max="2056" width="14.33203125" style="167" customWidth="1"/>
    <col min="2057" max="2057" width="13.44140625" style="167" bestFit="1" customWidth="1"/>
    <col min="2058" max="2058" width="8.109375" style="167" customWidth="1"/>
    <col min="2059" max="2059" width="11.6640625" style="167" customWidth="1"/>
    <col min="2060" max="2060" width="9.44140625" style="167" bestFit="1" customWidth="1"/>
    <col min="2061" max="2061" width="10.44140625" style="167" customWidth="1"/>
    <col min="2062" max="2062" width="9.33203125" style="167" bestFit="1" customWidth="1"/>
    <col min="2063" max="2063" width="11" style="167" customWidth="1"/>
    <col min="2064" max="2064" width="9.33203125" style="167" bestFit="1" customWidth="1"/>
    <col min="2065" max="2065" width="11.5546875" style="167" bestFit="1" customWidth="1"/>
    <col min="2066" max="2066" width="9.33203125" style="167" bestFit="1" customWidth="1"/>
    <col min="2067" max="2067" width="11.44140625" style="167" bestFit="1" customWidth="1"/>
    <col min="2068" max="2068" width="9.44140625" style="167" bestFit="1" customWidth="1"/>
    <col min="2069" max="2069" width="11.5546875" style="167" bestFit="1" customWidth="1"/>
    <col min="2070" max="2070" width="9.109375" style="167"/>
    <col min="2071" max="2071" width="10.5546875" style="167" bestFit="1" customWidth="1"/>
    <col min="2072" max="2072" width="9.109375" style="167"/>
    <col min="2073" max="2073" width="10.88671875" style="167" customWidth="1"/>
    <col min="2074" max="2074" width="9.109375" style="167"/>
    <col min="2075" max="2075" width="11.5546875" style="167" customWidth="1"/>
    <col min="2076" max="2076" width="9.109375" style="167"/>
    <col min="2077" max="2077" width="11.5546875" style="167" bestFit="1" customWidth="1"/>
    <col min="2078" max="2078" width="14.88671875" style="167" customWidth="1"/>
    <col min="2079" max="2079" width="9.109375" style="167"/>
    <col min="2080" max="2080" width="11.5546875" style="167" customWidth="1"/>
    <col min="2081" max="2081" width="9.109375" style="167"/>
    <col min="2082" max="2082" width="11" style="167" customWidth="1"/>
    <col min="2083" max="2083" width="9.109375" style="167"/>
    <col min="2084" max="2084" width="11.88671875" style="167" customWidth="1"/>
    <col min="2085" max="2085" width="9.109375" style="167"/>
    <col min="2086" max="2086" width="10.5546875" style="167" customWidth="1"/>
    <col min="2087" max="2087" width="9.33203125" style="167" bestFit="1" customWidth="1"/>
    <col min="2088" max="2088" width="11.33203125" style="167" bestFit="1" customWidth="1"/>
    <col min="2089" max="2089" width="9.109375" style="167"/>
    <col min="2090" max="2090" width="11.44140625" style="167" customWidth="1"/>
    <col min="2091" max="2091" width="9.109375" style="167"/>
    <col min="2092" max="2092" width="12.109375" style="167" customWidth="1"/>
    <col min="2093" max="2093" width="9.109375" style="167"/>
    <col min="2094" max="2094" width="10.88671875" style="167" bestFit="1" customWidth="1"/>
    <col min="2095" max="2095" width="13.5546875" style="167" customWidth="1"/>
    <col min="2096" max="2096" width="9.33203125" style="167" bestFit="1" customWidth="1"/>
    <col min="2097" max="2097" width="12" style="167" bestFit="1" customWidth="1"/>
    <col min="2098" max="2098" width="9.33203125" style="167" bestFit="1" customWidth="1"/>
    <col min="2099" max="2099" width="12" style="167" bestFit="1" customWidth="1"/>
    <col min="2100" max="2100" width="9.33203125" style="167" bestFit="1" customWidth="1"/>
    <col min="2101" max="2101" width="12" style="167" bestFit="1" customWidth="1"/>
    <col min="2102" max="2102" width="9.109375" style="167"/>
    <col min="2103" max="2103" width="10.88671875" style="167" bestFit="1" customWidth="1"/>
    <col min="2104" max="2104" width="9.33203125" style="167" bestFit="1" customWidth="1"/>
    <col min="2105" max="2105" width="12" style="167" bestFit="1" customWidth="1"/>
    <col min="2106" max="2106" width="9.109375" style="167"/>
    <col min="2107" max="2107" width="10.88671875" style="167" bestFit="1" customWidth="1"/>
    <col min="2108" max="2108" width="9.109375" style="167"/>
    <col min="2109" max="2109" width="12" style="167" bestFit="1" customWidth="1"/>
    <col min="2110" max="2110" width="9.109375" style="167"/>
    <col min="2111" max="2111" width="10.88671875" style="167" bestFit="1" customWidth="1"/>
    <col min="2112" max="2304" width="9.109375" style="167"/>
    <col min="2305" max="2305" width="5.44140625" style="167" bestFit="1" customWidth="1"/>
    <col min="2306" max="2306" width="15" style="167" customWidth="1"/>
    <col min="2307" max="2307" width="85.6640625" style="167" customWidth="1"/>
    <col min="2308" max="2308" width="7.33203125" style="167" customWidth="1"/>
    <col min="2309" max="2309" width="10.33203125" style="167" bestFit="1" customWidth="1"/>
    <col min="2310" max="2310" width="12.6640625" style="167" customWidth="1"/>
    <col min="2311" max="2312" width="14.33203125" style="167" customWidth="1"/>
    <col min="2313" max="2313" width="13.44140625" style="167" bestFit="1" customWidth="1"/>
    <col min="2314" max="2314" width="8.109375" style="167" customWidth="1"/>
    <col min="2315" max="2315" width="11.6640625" style="167" customWidth="1"/>
    <col min="2316" max="2316" width="9.44140625" style="167" bestFit="1" customWidth="1"/>
    <col min="2317" max="2317" width="10.44140625" style="167" customWidth="1"/>
    <col min="2318" max="2318" width="9.33203125" style="167" bestFit="1" customWidth="1"/>
    <col min="2319" max="2319" width="11" style="167" customWidth="1"/>
    <col min="2320" max="2320" width="9.33203125" style="167" bestFit="1" customWidth="1"/>
    <col min="2321" max="2321" width="11.5546875" style="167" bestFit="1" customWidth="1"/>
    <col min="2322" max="2322" width="9.33203125" style="167" bestFit="1" customWidth="1"/>
    <col min="2323" max="2323" width="11.44140625" style="167" bestFit="1" customWidth="1"/>
    <col min="2324" max="2324" width="9.44140625" style="167" bestFit="1" customWidth="1"/>
    <col min="2325" max="2325" width="11.5546875" style="167" bestFit="1" customWidth="1"/>
    <col min="2326" max="2326" width="9.109375" style="167"/>
    <col min="2327" max="2327" width="10.5546875" style="167" bestFit="1" customWidth="1"/>
    <col min="2328" max="2328" width="9.109375" style="167"/>
    <col min="2329" max="2329" width="10.88671875" style="167" customWidth="1"/>
    <col min="2330" max="2330" width="9.109375" style="167"/>
    <col min="2331" max="2331" width="11.5546875" style="167" customWidth="1"/>
    <col min="2332" max="2332" width="9.109375" style="167"/>
    <col min="2333" max="2333" width="11.5546875" style="167" bestFit="1" customWidth="1"/>
    <col min="2334" max="2334" width="14.88671875" style="167" customWidth="1"/>
    <col min="2335" max="2335" width="9.109375" style="167"/>
    <col min="2336" max="2336" width="11.5546875" style="167" customWidth="1"/>
    <col min="2337" max="2337" width="9.109375" style="167"/>
    <col min="2338" max="2338" width="11" style="167" customWidth="1"/>
    <col min="2339" max="2339" width="9.109375" style="167"/>
    <col min="2340" max="2340" width="11.88671875" style="167" customWidth="1"/>
    <col min="2341" max="2341" width="9.109375" style="167"/>
    <col min="2342" max="2342" width="10.5546875" style="167" customWidth="1"/>
    <col min="2343" max="2343" width="9.33203125" style="167" bestFit="1" customWidth="1"/>
    <col min="2344" max="2344" width="11.33203125" style="167" bestFit="1" customWidth="1"/>
    <col min="2345" max="2345" width="9.109375" style="167"/>
    <col min="2346" max="2346" width="11.44140625" style="167" customWidth="1"/>
    <col min="2347" max="2347" width="9.109375" style="167"/>
    <col min="2348" max="2348" width="12.109375" style="167" customWidth="1"/>
    <col min="2349" max="2349" width="9.109375" style="167"/>
    <col min="2350" max="2350" width="10.88671875" style="167" bestFit="1" customWidth="1"/>
    <col min="2351" max="2351" width="13.5546875" style="167" customWidth="1"/>
    <col min="2352" max="2352" width="9.33203125" style="167" bestFit="1" customWidth="1"/>
    <col min="2353" max="2353" width="12" style="167" bestFit="1" customWidth="1"/>
    <col min="2354" max="2354" width="9.33203125" style="167" bestFit="1" customWidth="1"/>
    <col min="2355" max="2355" width="12" style="167" bestFit="1" customWidth="1"/>
    <col min="2356" max="2356" width="9.33203125" style="167" bestFit="1" customWidth="1"/>
    <col min="2357" max="2357" width="12" style="167" bestFit="1" customWidth="1"/>
    <col min="2358" max="2358" width="9.109375" style="167"/>
    <col min="2359" max="2359" width="10.88671875" style="167" bestFit="1" customWidth="1"/>
    <col min="2360" max="2360" width="9.33203125" style="167" bestFit="1" customWidth="1"/>
    <col min="2361" max="2361" width="12" style="167" bestFit="1" customWidth="1"/>
    <col min="2362" max="2362" width="9.109375" style="167"/>
    <col min="2363" max="2363" width="10.88671875" style="167" bestFit="1" customWidth="1"/>
    <col min="2364" max="2364" width="9.109375" style="167"/>
    <col min="2365" max="2365" width="12" style="167" bestFit="1" customWidth="1"/>
    <col min="2366" max="2366" width="9.109375" style="167"/>
    <col min="2367" max="2367" width="10.88671875" style="167" bestFit="1" customWidth="1"/>
    <col min="2368" max="2560" width="9.109375" style="167"/>
    <col min="2561" max="2561" width="5.44140625" style="167" bestFit="1" customWidth="1"/>
    <col min="2562" max="2562" width="15" style="167" customWidth="1"/>
    <col min="2563" max="2563" width="85.6640625" style="167" customWidth="1"/>
    <col min="2564" max="2564" width="7.33203125" style="167" customWidth="1"/>
    <col min="2565" max="2565" width="10.33203125" style="167" bestFit="1" customWidth="1"/>
    <col min="2566" max="2566" width="12.6640625" style="167" customWidth="1"/>
    <col min="2567" max="2568" width="14.33203125" style="167" customWidth="1"/>
    <col min="2569" max="2569" width="13.44140625" style="167" bestFit="1" customWidth="1"/>
    <col min="2570" max="2570" width="8.109375" style="167" customWidth="1"/>
    <col min="2571" max="2571" width="11.6640625" style="167" customWidth="1"/>
    <col min="2572" max="2572" width="9.44140625" style="167" bestFit="1" customWidth="1"/>
    <col min="2573" max="2573" width="10.44140625" style="167" customWidth="1"/>
    <col min="2574" max="2574" width="9.33203125" style="167" bestFit="1" customWidth="1"/>
    <col min="2575" max="2575" width="11" style="167" customWidth="1"/>
    <col min="2576" max="2576" width="9.33203125" style="167" bestFit="1" customWidth="1"/>
    <col min="2577" max="2577" width="11.5546875" style="167" bestFit="1" customWidth="1"/>
    <col min="2578" max="2578" width="9.33203125" style="167" bestFit="1" customWidth="1"/>
    <col min="2579" max="2579" width="11.44140625" style="167" bestFit="1" customWidth="1"/>
    <col min="2580" max="2580" width="9.44140625" style="167" bestFit="1" customWidth="1"/>
    <col min="2581" max="2581" width="11.5546875" style="167" bestFit="1" customWidth="1"/>
    <col min="2582" max="2582" width="9.109375" style="167"/>
    <col min="2583" max="2583" width="10.5546875" style="167" bestFit="1" customWidth="1"/>
    <col min="2584" max="2584" width="9.109375" style="167"/>
    <col min="2585" max="2585" width="10.88671875" style="167" customWidth="1"/>
    <col min="2586" max="2586" width="9.109375" style="167"/>
    <col min="2587" max="2587" width="11.5546875" style="167" customWidth="1"/>
    <col min="2588" max="2588" width="9.109375" style="167"/>
    <col min="2589" max="2589" width="11.5546875" style="167" bestFit="1" customWidth="1"/>
    <col min="2590" max="2590" width="14.88671875" style="167" customWidth="1"/>
    <col min="2591" max="2591" width="9.109375" style="167"/>
    <col min="2592" max="2592" width="11.5546875" style="167" customWidth="1"/>
    <col min="2593" max="2593" width="9.109375" style="167"/>
    <col min="2594" max="2594" width="11" style="167" customWidth="1"/>
    <col min="2595" max="2595" width="9.109375" style="167"/>
    <col min="2596" max="2596" width="11.88671875" style="167" customWidth="1"/>
    <col min="2597" max="2597" width="9.109375" style="167"/>
    <col min="2598" max="2598" width="10.5546875" style="167" customWidth="1"/>
    <col min="2599" max="2599" width="9.33203125" style="167" bestFit="1" customWidth="1"/>
    <col min="2600" max="2600" width="11.33203125" style="167" bestFit="1" customWidth="1"/>
    <col min="2601" max="2601" width="9.109375" style="167"/>
    <col min="2602" max="2602" width="11.44140625" style="167" customWidth="1"/>
    <col min="2603" max="2603" width="9.109375" style="167"/>
    <col min="2604" max="2604" width="12.109375" style="167" customWidth="1"/>
    <col min="2605" max="2605" width="9.109375" style="167"/>
    <col min="2606" max="2606" width="10.88671875" style="167" bestFit="1" customWidth="1"/>
    <col min="2607" max="2607" width="13.5546875" style="167" customWidth="1"/>
    <col min="2608" max="2608" width="9.33203125" style="167" bestFit="1" customWidth="1"/>
    <col min="2609" max="2609" width="12" style="167" bestFit="1" customWidth="1"/>
    <col min="2610" max="2610" width="9.33203125" style="167" bestFit="1" customWidth="1"/>
    <col min="2611" max="2611" width="12" style="167" bestFit="1" customWidth="1"/>
    <col min="2612" max="2612" width="9.33203125" style="167" bestFit="1" customWidth="1"/>
    <col min="2613" max="2613" width="12" style="167" bestFit="1" customWidth="1"/>
    <col min="2614" max="2614" width="9.109375" style="167"/>
    <col min="2615" max="2615" width="10.88671875" style="167" bestFit="1" customWidth="1"/>
    <col min="2616" max="2616" width="9.33203125" style="167" bestFit="1" customWidth="1"/>
    <col min="2617" max="2617" width="12" style="167" bestFit="1" customWidth="1"/>
    <col min="2618" max="2618" width="9.109375" style="167"/>
    <col min="2619" max="2619" width="10.88671875" style="167" bestFit="1" customWidth="1"/>
    <col min="2620" max="2620" width="9.109375" style="167"/>
    <col min="2621" max="2621" width="12" style="167" bestFit="1" customWidth="1"/>
    <col min="2622" max="2622" width="9.109375" style="167"/>
    <col min="2623" max="2623" width="10.88671875" style="167" bestFit="1" customWidth="1"/>
    <col min="2624" max="2816" width="9.109375" style="167"/>
    <col min="2817" max="2817" width="5.44140625" style="167" bestFit="1" customWidth="1"/>
    <col min="2818" max="2818" width="15" style="167" customWidth="1"/>
    <col min="2819" max="2819" width="85.6640625" style="167" customWidth="1"/>
    <col min="2820" max="2820" width="7.33203125" style="167" customWidth="1"/>
    <col min="2821" max="2821" width="10.33203125" style="167" bestFit="1" customWidth="1"/>
    <col min="2822" max="2822" width="12.6640625" style="167" customWidth="1"/>
    <col min="2823" max="2824" width="14.33203125" style="167" customWidth="1"/>
    <col min="2825" max="2825" width="13.44140625" style="167" bestFit="1" customWidth="1"/>
    <col min="2826" max="2826" width="8.109375" style="167" customWidth="1"/>
    <col min="2827" max="2827" width="11.6640625" style="167" customWidth="1"/>
    <col min="2828" max="2828" width="9.44140625" style="167" bestFit="1" customWidth="1"/>
    <col min="2829" max="2829" width="10.44140625" style="167" customWidth="1"/>
    <col min="2830" max="2830" width="9.33203125" style="167" bestFit="1" customWidth="1"/>
    <col min="2831" max="2831" width="11" style="167" customWidth="1"/>
    <col min="2832" max="2832" width="9.33203125" style="167" bestFit="1" customWidth="1"/>
    <col min="2833" max="2833" width="11.5546875" style="167" bestFit="1" customWidth="1"/>
    <col min="2834" max="2834" width="9.33203125" style="167" bestFit="1" customWidth="1"/>
    <col min="2835" max="2835" width="11.44140625" style="167" bestFit="1" customWidth="1"/>
    <col min="2836" max="2836" width="9.44140625" style="167" bestFit="1" customWidth="1"/>
    <col min="2837" max="2837" width="11.5546875" style="167" bestFit="1" customWidth="1"/>
    <col min="2838" max="2838" width="9.109375" style="167"/>
    <col min="2839" max="2839" width="10.5546875" style="167" bestFit="1" customWidth="1"/>
    <col min="2840" max="2840" width="9.109375" style="167"/>
    <col min="2841" max="2841" width="10.88671875" style="167" customWidth="1"/>
    <col min="2842" max="2842" width="9.109375" style="167"/>
    <col min="2843" max="2843" width="11.5546875" style="167" customWidth="1"/>
    <col min="2844" max="2844" width="9.109375" style="167"/>
    <col min="2845" max="2845" width="11.5546875" style="167" bestFit="1" customWidth="1"/>
    <col min="2846" max="2846" width="14.88671875" style="167" customWidth="1"/>
    <col min="2847" max="2847" width="9.109375" style="167"/>
    <col min="2848" max="2848" width="11.5546875" style="167" customWidth="1"/>
    <col min="2849" max="2849" width="9.109375" style="167"/>
    <col min="2850" max="2850" width="11" style="167" customWidth="1"/>
    <col min="2851" max="2851" width="9.109375" style="167"/>
    <col min="2852" max="2852" width="11.88671875" style="167" customWidth="1"/>
    <col min="2853" max="2853" width="9.109375" style="167"/>
    <col min="2854" max="2854" width="10.5546875" style="167" customWidth="1"/>
    <col min="2855" max="2855" width="9.33203125" style="167" bestFit="1" customWidth="1"/>
    <col min="2856" max="2856" width="11.33203125" style="167" bestFit="1" customWidth="1"/>
    <col min="2857" max="2857" width="9.109375" style="167"/>
    <col min="2858" max="2858" width="11.44140625" style="167" customWidth="1"/>
    <col min="2859" max="2859" width="9.109375" style="167"/>
    <col min="2860" max="2860" width="12.109375" style="167" customWidth="1"/>
    <col min="2861" max="2861" width="9.109375" style="167"/>
    <col min="2862" max="2862" width="10.88671875" style="167" bestFit="1" customWidth="1"/>
    <col min="2863" max="2863" width="13.5546875" style="167" customWidth="1"/>
    <col min="2864" max="2864" width="9.33203125" style="167" bestFit="1" customWidth="1"/>
    <col min="2865" max="2865" width="12" style="167" bestFit="1" customWidth="1"/>
    <col min="2866" max="2866" width="9.33203125" style="167" bestFit="1" customWidth="1"/>
    <col min="2867" max="2867" width="12" style="167" bestFit="1" customWidth="1"/>
    <col min="2868" max="2868" width="9.33203125" style="167" bestFit="1" customWidth="1"/>
    <col min="2869" max="2869" width="12" style="167" bestFit="1" customWidth="1"/>
    <col min="2870" max="2870" width="9.109375" style="167"/>
    <col min="2871" max="2871" width="10.88671875" style="167" bestFit="1" customWidth="1"/>
    <col min="2872" max="2872" width="9.33203125" style="167" bestFit="1" customWidth="1"/>
    <col min="2873" max="2873" width="12" style="167" bestFit="1" customWidth="1"/>
    <col min="2874" max="2874" width="9.109375" style="167"/>
    <col min="2875" max="2875" width="10.88671875" style="167" bestFit="1" customWidth="1"/>
    <col min="2876" max="2876" width="9.109375" style="167"/>
    <col min="2877" max="2877" width="12" style="167" bestFit="1" customWidth="1"/>
    <col min="2878" max="2878" width="9.109375" style="167"/>
    <col min="2879" max="2879" width="10.88671875" style="167" bestFit="1" customWidth="1"/>
    <col min="2880" max="3072" width="9.109375" style="167"/>
    <col min="3073" max="3073" width="5.44140625" style="167" bestFit="1" customWidth="1"/>
    <col min="3074" max="3074" width="15" style="167" customWidth="1"/>
    <col min="3075" max="3075" width="85.6640625" style="167" customWidth="1"/>
    <col min="3076" max="3076" width="7.33203125" style="167" customWidth="1"/>
    <col min="3077" max="3077" width="10.33203125" style="167" bestFit="1" customWidth="1"/>
    <col min="3078" max="3078" width="12.6640625" style="167" customWidth="1"/>
    <col min="3079" max="3080" width="14.33203125" style="167" customWidth="1"/>
    <col min="3081" max="3081" width="13.44140625" style="167" bestFit="1" customWidth="1"/>
    <col min="3082" max="3082" width="8.109375" style="167" customWidth="1"/>
    <col min="3083" max="3083" width="11.6640625" style="167" customWidth="1"/>
    <col min="3084" max="3084" width="9.44140625" style="167" bestFit="1" customWidth="1"/>
    <col min="3085" max="3085" width="10.44140625" style="167" customWidth="1"/>
    <col min="3086" max="3086" width="9.33203125" style="167" bestFit="1" customWidth="1"/>
    <col min="3087" max="3087" width="11" style="167" customWidth="1"/>
    <col min="3088" max="3088" width="9.33203125" style="167" bestFit="1" customWidth="1"/>
    <col min="3089" max="3089" width="11.5546875" style="167" bestFit="1" customWidth="1"/>
    <col min="3090" max="3090" width="9.33203125" style="167" bestFit="1" customWidth="1"/>
    <col min="3091" max="3091" width="11.44140625" style="167" bestFit="1" customWidth="1"/>
    <col min="3092" max="3092" width="9.44140625" style="167" bestFit="1" customWidth="1"/>
    <col min="3093" max="3093" width="11.5546875" style="167" bestFit="1" customWidth="1"/>
    <col min="3094" max="3094" width="9.109375" style="167"/>
    <col min="3095" max="3095" width="10.5546875" style="167" bestFit="1" customWidth="1"/>
    <col min="3096" max="3096" width="9.109375" style="167"/>
    <col min="3097" max="3097" width="10.88671875" style="167" customWidth="1"/>
    <col min="3098" max="3098" width="9.109375" style="167"/>
    <col min="3099" max="3099" width="11.5546875" style="167" customWidth="1"/>
    <col min="3100" max="3100" width="9.109375" style="167"/>
    <col min="3101" max="3101" width="11.5546875" style="167" bestFit="1" customWidth="1"/>
    <col min="3102" max="3102" width="14.88671875" style="167" customWidth="1"/>
    <col min="3103" max="3103" width="9.109375" style="167"/>
    <col min="3104" max="3104" width="11.5546875" style="167" customWidth="1"/>
    <col min="3105" max="3105" width="9.109375" style="167"/>
    <col min="3106" max="3106" width="11" style="167" customWidth="1"/>
    <col min="3107" max="3107" width="9.109375" style="167"/>
    <col min="3108" max="3108" width="11.88671875" style="167" customWidth="1"/>
    <col min="3109" max="3109" width="9.109375" style="167"/>
    <col min="3110" max="3110" width="10.5546875" style="167" customWidth="1"/>
    <col min="3111" max="3111" width="9.33203125" style="167" bestFit="1" customWidth="1"/>
    <col min="3112" max="3112" width="11.33203125" style="167" bestFit="1" customWidth="1"/>
    <col min="3113" max="3113" width="9.109375" style="167"/>
    <col min="3114" max="3114" width="11.44140625" style="167" customWidth="1"/>
    <col min="3115" max="3115" width="9.109375" style="167"/>
    <col min="3116" max="3116" width="12.109375" style="167" customWidth="1"/>
    <col min="3117" max="3117" width="9.109375" style="167"/>
    <col min="3118" max="3118" width="10.88671875" style="167" bestFit="1" customWidth="1"/>
    <col min="3119" max="3119" width="13.5546875" style="167" customWidth="1"/>
    <col min="3120" max="3120" width="9.33203125" style="167" bestFit="1" customWidth="1"/>
    <col min="3121" max="3121" width="12" style="167" bestFit="1" customWidth="1"/>
    <col min="3122" max="3122" width="9.33203125" style="167" bestFit="1" customWidth="1"/>
    <col min="3123" max="3123" width="12" style="167" bestFit="1" customWidth="1"/>
    <col min="3124" max="3124" width="9.33203125" style="167" bestFit="1" customWidth="1"/>
    <col min="3125" max="3125" width="12" style="167" bestFit="1" customWidth="1"/>
    <col min="3126" max="3126" width="9.109375" style="167"/>
    <col min="3127" max="3127" width="10.88671875" style="167" bestFit="1" customWidth="1"/>
    <col min="3128" max="3128" width="9.33203125" style="167" bestFit="1" customWidth="1"/>
    <col min="3129" max="3129" width="12" style="167" bestFit="1" customWidth="1"/>
    <col min="3130" max="3130" width="9.109375" style="167"/>
    <col min="3131" max="3131" width="10.88671875" style="167" bestFit="1" customWidth="1"/>
    <col min="3132" max="3132" width="9.109375" style="167"/>
    <col min="3133" max="3133" width="12" style="167" bestFit="1" customWidth="1"/>
    <col min="3134" max="3134" width="9.109375" style="167"/>
    <col min="3135" max="3135" width="10.88671875" style="167" bestFit="1" customWidth="1"/>
    <col min="3136" max="3328" width="9.109375" style="167"/>
    <col min="3329" max="3329" width="5.44140625" style="167" bestFit="1" customWidth="1"/>
    <col min="3330" max="3330" width="15" style="167" customWidth="1"/>
    <col min="3331" max="3331" width="85.6640625" style="167" customWidth="1"/>
    <col min="3332" max="3332" width="7.33203125" style="167" customWidth="1"/>
    <col min="3333" max="3333" width="10.33203125" style="167" bestFit="1" customWidth="1"/>
    <col min="3334" max="3334" width="12.6640625" style="167" customWidth="1"/>
    <col min="3335" max="3336" width="14.33203125" style="167" customWidth="1"/>
    <col min="3337" max="3337" width="13.44140625" style="167" bestFit="1" customWidth="1"/>
    <col min="3338" max="3338" width="8.109375" style="167" customWidth="1"/>
    <col min="3339" max="3339" width="11.6640625" style="167" customWidth="1"/>
    <col min="3340" max="3340" width="9.44140625" style="167" bestFit="1" customWidth="1"/>
    <col min="3341" max="3341" width="10.44140625" style="167" customWidth="1"/>
    <col min="3342" max="3342" width="9.33203125" style="167" bestFit="1" customWidth="1"/>
    <col min="3343" max="3343" width="11" style="167" customWidth="1"/>
    <col min="3344" max="3344" width="9.33203125" style="167" bestFit="1" customWidth="1"/>
    <col min="3345" max="3345" width="11.5546875" style="167" bestFit="1" customWidth="1"/>
    <col min="3346" max="3346" width="9.33203125" style="167" bestFit="1" customWidth="1"/>
    <col min="3347" max="3347" width="11.44140625" style="167" bestFit="1" customWidth="1"/>
    <col min="3348" max="3348" width="9.44140625" style="167" bestFit="1" customWidth="1"/>
    <col min="3349" max="3349" width="11.5546875" style="167" bestFit="1" customWidth="1"/>
    <col min="3350" max="3350" width="9.109375" style="167"/>
    <col min="3351" max="3351" width="10.5546875" style="167" bestFit="1" customWidth="1"/>
    <col min="3352" max="3352" width="9.109375" style="167"/>
    <col min="3353" max="3353" width="10.88671875" style="167" customWidth="1"/>
    <col min="3354" max="3354" width="9.109375" style="167"/>
    <col min="3355" max="3355" width="11.5546875" style="167" customWidth="1"/>
    <col min="3356" max="3356" width="9.109375" style="167"/>
    <col min="3357" max="3357" width="11.5546875" style="167" bestFit="1" customWidth="1"/>
    <col min="3358" max="3358" width="14.88671875" style="167" customWidth="1"/>
    <col min="3359" max="3359" width="9.109375" style="167"/>
    <col min="3360" max="3360" width="11.5546875" style="167" customWidth="1"/>
    <col min="3361" max="3361" width="9.109375" style="167"/>
    <col min="3362" max="3362" width="11" style="167" customWidth="1"/>
    <col min="3363" max="3363" width="9.109375" style="167"/>
    <col min="3364" max="3364" width="11.88671875" style="167" customWidth="1"/>
    <col min="3365" max="3365" width="9.109375" style="167"/>
    <col min="3366" max="3366" width="10.5546875" style="167" customWidth="1"/>
    <col min="3367" max="3367" width="9.33203125" style="167" bestFit="1" customWidth="1"/>
    <col min="3368" max="3368" width="11.33203125" style="167" bestFit="1" customWidth="1"/>
    <col min="3369" max="3369" width="9.109375" style="167"/>
    <col min="3370" max="3370" width="11.44140625" style="167" customWidth="1"/>
    <col min="3371" max="3371" width="9.109375" style="167"/>
    <col min="3372" max="3372" width="12.109375" style="167" customWidth="1"/>
    <col min="3373" max="3373" width="9.109375" style="167"/>
    <col min="3374" max="3374" width="10.88671875" style="167" bestFit="1" customWidth="1"/>
    <col min="3375" max="3375" width="13.5546875" style="167" customWidth="1"/>
    <col min="3376" max="3376" width="9.33203125" style="167" bestFit="1" customWidth="1"/>
    <col min="3377" max="3377" width="12" style="167" bestFit="1" customWidth="1"/>
    <col min="3378" max="3378" width="9.33203125" style="167" bestFit="1" customWidth="1"/>
    <col min="3379" max="3379" width="12" style="167" bestFit="1" customWidth="1"/>
    <col min="3380" max="3380" width="9.33203125" style="167" bestFit="1" customWidth="1"/>
    <col min="3381" max="3381" width="12" style="167" bestFit="1" customWidth="1"/>
    <col min="3382" max="3382" width="9.109375" style="167"/>
    <col min="3383" max="3383" width="10.88671875" style="167" bestFit="1" customWidth="1"/>
    <col min="3384" max="3384" width="9.33203125" style="167" bestFit="1" customWidth="1"/>
    <col min="3385" max="3385" width="12" style="167" bestFit="1" customWidth="1"/>
    <col min="3386" max="3386" width="9.109375" style="167"/>
    <col min="3387" max="3387" width="10.88671875" style="167" bestFit="1" customWidth="1"/>
    <col min="3388" max="3388" width="9.109375" style="167"/>
    <col min="3389" max="3389" width="12" style="167" bestFit="1" customWidth="1"/>
    <col min="3390" max="3390" width="9.109375" style="167"/>
    <col min="3391" max="3391" width="10.88671875" style="167" bestFit="1" customWidth="1"/>
    <col min="3392" max="3584" width="9.109375" style="167"/>
    <col min="3585" max="3585" width="5.44140625" style="167" bestFit="1" customWidth="1"/>
    <col min="3586" max="3586" width="15" style="167" customWidth="1"/>
    <col min="3587" max="3587" width="85.6640625" style="167" customWidth="1"/>
    <col min="3588" max="3588" width="7.33203125" style="167" customWidth="1"/>
    <col min="3589" max="3589" width="10.33203125" style="167" bestFit="1" customWidth="1"/>
    <col min="3590" max="3590" width="12.6640625" style="167" customWidth="1"/>
    <col min="3591" max="3592" width="14.33203125" style="167" customWidth="1"/>
    <col min="3593" max="3593" width="13.44140625" style="167" bestFit="1" customWidth="1"/>
    <col min="3594" max="3594" width="8.109375" style="167" customWidth="1"/>
    <col min="3595" max="3595" width="11.6640625" style="167" customWidth="1"/>
    <col min="3596" max="3596" width="9.44140625" style="167" bestFit="1" customWidth="1"/>
    <col min="3597" max="3597" width="10.44140625" style="167" customWidth="1"/>
    <col min="3598" max="3598" width="9.33203125" style="167" bestFit="1" customWidth="1"/>
    <col min="3599" max="3599" width="11" style="167" customWidth="1"/>
    <col min="3600" max="3600" width="9.33203125" style="167" bestFit="1" customWidth="1"/>
    <col min="3601" max="3601" width="11.5546875" style="167" bestFit="1" customWidth="1"/>
    <col min="3602" max="3602" width="9.33203125" style="167" bestFit="1" customWidth="1"/>
    <col min="3603" max="3603" width="11.44140625" style="167" bestFit="1" customWidth="1"/>
    <col min="3604" max="3604" width="9.44140625" style="167" bestFit="1" customWidth="1"/>
    <col min="3605" max="3605" width="11.5546875" style="167" bestFit="1" customWidth="1"/>
    <col min="3606" max="3606" width="9.109375" style="167"/>
    <col min="3607" max="3607" width="10.5546875" style="167" bestFit="1" customWidth="1"/>
    <col min="3608" max="3608" width="9.109375" style="167"/>
    <col min="3609" max="3609" width="10.88671875" style="167" customWidth="1"/>
    <col min="3610" max="3610" width="9.109375" style="167"/>
    <col min="3611" max="3611" width="11.5546875" style="167" customWidth="1"/>
    <col min="3612" max="3612" width="9.109375" style="167"/>
    <col min="3613" max="3613" width="11.5546875" style="167" bestFit="1" customWidth="1"/>
    <col min="3614" max="3614" width="14.88671875" style="167" customWidth="1"/>
    <col min="3615" max="3615" width="9.109375" style="167"/>
    <col min="3616" max="3616" width="11.5546875" style="167" customWidth="1"/>
    <col min="3617" max="3617" width="9.109375" style="167"/>
    <col min="3618" max="3618" width="11" style="167" customWidth="1"/>
    <col min="3619" max="3619" width="9.109375" style="167"/>
    <col min="3620" max="3620" width="11.88671875" style="167" customWidth="1"/>
    <col min="3621" max="3621" width="9.109375" style="167"/>
    <col min="3622" max="3622" width="10.5546875" style="167" customWidth="1"/>
    <col min="3623" max="3623" width="9.33203125" style="167" bestFit="1" customWidth="1"/>
    <col min="3624" max="3624" width="11.33203125" style="167" bestFit="1" customWidth="1"/>
    <col min="3625" max="3625" width="9.109375" style="167"/>
    <col min="3626" max="3626" width="11.44140625" style="167" customWidth="1"/>
    <col min="3627" max="3627" width="9.109375" style="167"/>
    <col min="3628" max="3628" width="12.109375" style="167" customWidth="1"/>
    <col min="3629" max="3629" width="9.109375" style="167"/>
    <col min="3630" max="3630" width="10.88671875" style="167" bestFit="1" customWidth="1"/>
    <col min="3631" max="3631" width="13.5546875" style="167" customWidth="1"/>
    <col min="3632" max="3632" width="9.33203125" style="167" bestFit="1" customWidth="1"/>
    <col min="3633" max="3633" width="12" style="167" bestFit="1" customWidth="1"/>
    <col min="3634" max="3634" width="9.33203125" style="167" bestFit="1" customWidth="1"/>
    <col min="3635" max="3635" width="12" style="167" bestFit="1" customWidth="1"/>
    <col min="3636" max="3636" width="9.33203125" style="167" bestFit="1" customWidth="1"/>
    <col min="3637" max="3637" width="12" style="167" bestFit="1" customWidth="1"/>
    <col min="3638" max="3638" width="9.109375" style="167"/>
    <col min="3639" max="3639" width="10.88671875" style="167" bestFit="1" customWidth="1"/>
    <col min="3640" max="3640" width="9.33203125" style="167" bestFit="1" customWidth="1"/>
    <col min="3641" max="3641" width="12" style="167" bestFit="1" customWidth="1"/>
    <col min="3642" max="3642" width="9.109375" style="167"/>
    <col min="3643" max="3643" width="10.88671875" style="167" bestFit="1" customWidth="1"/>
    <col min="3644" max="3644" width="9.109375" style="167"/>
    <col min="3645" max="3645" width="12" style="167" bestFit="1" customWidth="1"/>
    <col min="3646" max="3646" width="9.109375" style="167"/>
    <col min="3647" max="3647" width="10.88671875" style="167" bestFit="1" customWidth="1"/>
    <col min="3648" max="3840" width="9.109375" style="167"/>
    <col min="3841" max="3841" width="5.44140625" style="167" bestFit="1" customWidth="1"/>
    <col min="3842" max="3842" width="15" style="167" customWidth="1"/>
    <col min="3843" max="3843" width="85.6640625" style="167" customWidth="1"/>
    <col min="3844" max="3844" width="7.33203125" style="167" customWidth="1"/>
    <col min="3845" max="3845" width="10.33203125" style="167" bestFit="1" customWidth="1"/>
    <col min="3846" max="3846" width="12.6640625" style="167" customWidth="1"/>
    <col min="3847" max="3848" width="14.33203125" style="167" customWidth="1"/>
    <col min="3849" max="3849" width="13.44140625" style="167" bestFit="1" customWidth="1"/>
    <col min="3850" max="3850" width="8.109375" style="167" customWidth="1"/>
    <col min="3851" max="3851" width="11.6640625" style="167" customWidth="1"/>
    <col min="3852" max="3852" width="9.44140625" style="167" bestFit="1" customWidth="1"/>
    <col min="3853" max="3853" width="10.44140625" style="167" customWidth="1"/>
    <col min="3854" max="3854" width="9.33203125" style="167" bestFit="1" customWidth="1"/>
    <col min="3855" max="3855" width="11" style="167" customWidth="1"/>
    <col min="3856" max="3856" width="9.33203125" style="167" bestFit="1" customWidth="1"/>
    <col min="3857" max="3857" width="11.5546875" style="167" bestFit="1" customWidth="1"/>
    <col min="3858" max="3858" width="9.33203125" style="167" bestFit="1" customWidth="1"/>
    <col min="3859" max="3859" width="11.44140625" style="167" bestFit="1" customWidth="1"/>
    <col min="3860" max="3860" width="9.44140625" style="167" bestFit="1" customWidth="1"/>
    <col min="3861" max="3861" width="11.5546875" style="167" bestFit="1" customWidth="1"/>
    <col min="3862" max="3862" width="9.109375" style="167"/>
    <col min="3863" max="3863" width="10.5546875" style="167" bestFit="1" customWidth="1"/>
    <col min="3864" max="3864" width="9.109375" style="167"/>
    <col min="3865" max="3865" width="10.88671875" style="167" customWidth="1"/>
    <col min="3866" max="3866" width="9.109375" style="167"/>
    <col min="3867" max="3867" width="11.5546875" style="167" customWidth="1"/>
    <col min="3868" max="3868" width="9.109375" style="167"/>
    <col min="3869" max="3869" width="11.5546875" style="167" bestFit="1" customWidth="1"/>
    <col min="3870" max="3870" width="14.88671875" style="167" customWidth="1"/>
    <col min="3871" max="3871" width="9.109375" style="167"/>
    <col min="3872" max="3872" width="11.5546875" style="167" customWidth="1"/>
    <col min="3873" max="3873" width="9.109375" style="167"/>
    <col min="3874" max="3874" width="11" style="167" customWidth="1"/>
    <col min="3875" max="3875" width="9.109375" style="167"/>
    <col min="3876" max="3876" width="11.88671875" style="167" customWidth="1"/>
    <col min="3877" max="3877" width="9.109375" style="167"/>
    <col min="3878" max="3878" width="10.5546875" style="167" customWidth="1"/>
    <col min="3879" max="3879" width="9.33203125" style="167" bestFit="1" customWidth="1"/>
    <col min="3880" max="3880" width="11.33203125" style="167" bestFit="1" customWidth="1"/>
    <col min="3881" max="3881" width="9.109375" style="167"/>
    <col min="3882" max="3882" width="11.44140625" style="167" customWidth="1"/>
    <col min="3883" max="3883" width="9.109375" style="167"/>
    <col min="3884" max="3884" width="12.109375" style="167" customWidth="1"/>
    <col min="3885" max="3885" width="9.109375" style="167"/>
    <col min="3886" max="3886" width="10.88671875" style="167" bestFit="1" customWidth="1"/>
    <col min="3887" max="3887" width="13.5546875" style="167" customWidth="1"/>
    <col min="3888" max="3888" width="9.33203125" style="167" bestFit="1" customWidth="1"/>
    <col min="3889" max="3889" width="12" style="167" bestFit="1" customWidth="1"/>
    <col min="3890" max="3890" width="9.33203125" style="167" bestFit="1" customWidth="1"/>
    <col min="3891" max="3891" width="12" style="167" bestFit="1" customWidth="1"/>
    <col min="3892" max="3892" width="9.33203125" style="167" bestFit="1" customWidth="1"/>
    <col min="3893" max="3893" width="12" style="167" bestFit="1" customWidth="1"/>
    <col min="3894" max="3894" width="9.109375" style="167"/>
    <col min="3895" max="3895" width="10.88671875" style="167" bestFit="1" customWidth="1"/>
    <col min="3896" max="3896" width="9.33203125" style="167" bestFit="1" customWidth="1"/>
    <col min="3897" max="3897" width="12" style="167" bestFit="1" customWidth="1"/>
    <col min="3898" max="3898" width="9.109375" style="167"/>
    <col min="3899" max="3899" width="10.88671875" style="167" bestFit="1" customWidth="1"/>
    <col min="3900" max="3900" width="9.109375" style="167"/>
    <col min="3901" max="3901" width="12" style="167" bestFit="1" customWidth="1"/>
    <col min="3902" max="3902" width="9.109375" style="167"/>
    <col min="3903" max="3903" width="10.88671875" style="167" bestFit="1" customWidth="1"/>
    <col min="3904" max="4096" width="9.109375" style="167"/>
    <col min="4097" max="4097" width="5.44140625" style="167" bestFit="1" customWidth="1"/>
    <col min="4098" max="4098" width="15" style="167" customWidth="1"/>
    <col min="4099" max="4099" width="85.6640625" style="167" customWidth="1"/>
    <col min="4100" max="4100" width="7.33203125" style="167" customWidth="1"/>
    <col min="4101" max="4101" width="10.33203125" style="167" bestFit="1" customWidth="1"/>
    <col min="4102" max="4102" width="12.6640625" style="167" customWidth="1"/>
    <col min="4103" max="4104" width="14.33203125" style="167" customWidth="1"/>
    <col min="4105" max="4105" width="13.44140625" style="167" bestFit="1" customWidth="1"/>
    <col min="4106" max="4106" width="8.109375" style="167" customWidth="1"/>
    <col min="4107" max="4107" width="11.6640625" style="167" customWidth="1"/>
    <col min="4108" max="4108" width="9.44140625" style="167" bestFit="1" customWidth="1"/>
    <col min="4109" max="4109" width="10.44140625" style="167" customWidth="1"/>
    <col min="4110" max="4110" width="9.33203125" style="167" bestFit="1" customWidth="1"/>
    <col min="4111" max="4111" width="11" style="167" customWidth="1"/>
    <col min="4112" max="4112" width="9.33203125" style="167" bestFit="1" customWidth="1"/>
    <col min="4113" max="4113" width="11.5546875" style="167" bestFit="1" customWidth="1"/>
    <col min="4114" max="4114" width="9.33203125" style="167" bestFit="1" customWidth="1"/>
    <col min="4115" max="4115" width="11.44140625" style="167" bestFit="1" customWidth="1"/>
    <col min="4116" max="4116" width="9.44140625" style="167" bestFit="1" customWidth="1"/>
    <col min="4117" max="4117" width="11.5546875" style="167" bestFit="1" customWidth="1"/>
    <col min="4118" max="4118" width="9.109375" style="167"/>
    <col min="4119" max="4119" width="10.5546875" style="167" bestFit="1" customWidth="1"/>
    <col min="4120" max="4120" width="9.109375" style="167"/>
    <col min="4121" max="4121" width="10.88671875" style="167" customWidth="1"/>
    <col min="4122" max="4122" width="9.109375" style="167"/>
    <col min="4123" max="4123" width="11.5546875" style="167" customWidth="1"/>
    <col min="4124" max="4124" width="9.109375" style="167"/>
    <col min="4125" max="4125" width="11.5546875" style="167" bestFit="1" customWidth="1"/>
    <col min="4126" max="4126" width="14.88671875" style="167" customWidth="1"/>
    <col min="4127" max="4127" width="9.109375" style="167"/>
    <col min="4128" max="4128" width="11.5546875" style="167" customWidth="1"/>
    <col min="4129" max="4129" width="9.109375" style="167"/>
    <col min="4130" max="4130" width="11" style="167" customWidth="1"/>
    <col min="4131" max="4131" width="9.109375" style="167"/>
    <col min="4132" max="4132" width="11.88671875" style="167" customWidth="1"/>
    <col min="4133" max="4133" width="9.109375" style="167"/>
    <col min="4134" max="4134" width="10.5546875" style="167" customWidth="1"/>
    <col min="4135" max="4135" width="9.33203125" style="167" bestFit="1" customWidth="1"/>
    <col min="4136" max="4136" width="11.33203125" style="167" bestFit="1" customWidth="1"/>
    <col min="4137" max="4137" width="9.109375" style="167"/>
    <col min="4138" max="4138" width="11.44140625" style="167" customWidth="1"/>
    <col min="4139" max="4139" width="9.109375" style="167"/>
    <col min="4140" max="4140" width="12.109375" style="167" customWidth="1"/>
    <col min="4141" max="4141" width="9.109375" style="167"/>
    <col min="4142" max="4142" width="10.88671875" style="167" bestFit="1" customWidth="1"/>
    <col min="4143" max="4143" width="13.5546875" style="167" customWidth="1"/>
    <col min="4144" max="4144" width="9.33203125" style="167" bestFit="1" customWidth="1"/>
    <col min="4145" max="4145" width="12" style="167" bestFit="1" customWidth="1"/>
    <col min="4146" max="4146" width="9.33203125" style="167" bestFit="1" customWidth="1"/>
    <col min="4147" max="4147" width="12" style="167" bestFit="1" customWidth="1"/>
    <col min="4148" max="4148" width="9.33203125" style="167" bestFit="1" customWidth="1"/>
    <col min="4149" max="4149" width="12" style="167" bestFit="1" customWidth="1"/>
    <col min="4150" max="4150" width="9.109375" style="167"/>
    <col min="4151" max="4151" width="10.88671875" style="167" bestFit="1" customWidth="1"/>
    <col min="4152" max="4152" width="9.33203125" style="167" bestFit="1" customWidth="1"/>
    <col min="4153" max="4153" width="12" style="167" bestFit="1" customWidth="1"/>
    <col min="4154" max="4154" width="9.109375" style="167"/>
    <col min="4155" max="4155" width="10.88671875" style="167" bestFit="1" customWidth="1"/>
    <col min="4156" max="4156" width="9.109375" style="167"/>
    <col min="4157" max="4157" width="12" style="167" bestFit="1" customWidth="1"/>
    <col min="4158" max="4158" width="9.109375" style="167"/>
    <col min="4159" max="4159" width="10.88671875" style="167" bestFit="1" customWidth="1"/>
    <col min="4160" max="4352" width="9.109375" style="167"/>
    <col min="4353" max="4353" width="5.44140625" style="167" bestFit="1" customWidth="1"/>
    <col min="4354" max="4354" width="15" style="167" customWidth="1"/>
    <col min="4355" max="4355" width="85.6640625" style="167" customWidth="1"/>
    <col min="4356" max="4356" width="7.33203125" style="167" customWidth="1"/>
    <col min="4357" max="4357" width="10.33203125" style="167" bestFit="1" customWidth="1"/>
    <col min="4358" max="4358" width="12.6640625" style="167" customWidth="1"/>
    <col min="4359" max="4360" width="14.33203125" style="167" customWidth="1"/>
    <col min="4361" max="4361" width="13.44140625" style="167" bestFit="1" customWidth="1"/>
    <col min="4362" max="4362" width="8.109375" style="167" customWidth="1"/>
    <col min="4363" max="4363" width="11.6640625" style="167" customWidth="1"/>
    <col min="4364" max="4364" width="9.44140625" style="167" bestFit="1" customWidth="1"/>
    <col min="4365" max="4365" width="10.44140625" style="167" customWidth="1"/>
    <col min="4366" max="4366" width="9.33203125" style="167" bestFit="1" customWidth="1"/>
    <col min="4367" max="4367" width="11" style="167" customWidth="1"/>
    <col min="4368" max="4368" width="9.33203125" style="167" bestFit="1" customWidth="1"/>
    <col min="4369" max="4369" width="11.5546875" style="167" bestFit="1" customWidth="1"/>
    <col min="4370" max="4370" width="9.33203125" style="167" bestFit="1" customWidth="1"/>
    <col min="4371" max="4371" width="11.44140625" style="167" bestFit="1" customWidth="1"/>
    <col min="4372" max="4372" width="9.44140625" style="167" bestFit="1" customWidth="1"/>
    <col min="4373" max="4373" width="11.5546875" style="167" bestFit="1" customWidth="1"/>
    <col min="4374" max="4374" width="9.109375" style="167"/>
    <col min="4375" max="4375" width="10.5546875" style="167" bestFit="1" customWidth="1"/>
    <col min="4376" max="4376" width="9.109375" style="167"/>
    <col min="4377" max="4377" width="10.88671875" style="167" customWidth="1"/>
    <col min="4378" max="4378" width="9.109375" style="167"/>
    <col min="4379" max="4379" width="11.5546875" style="167" customWidth="1"/>
    <col min="4380" max="4380" width="9.109375" style="167"/>
    <col min="4381" max="4381" width="11.5546875" style="167" bestFit="1" customWidth="1"/>
    <col min="4382" max="4382" width="14.88671875" style="167" customWidth="1"/>
    <col min="4383" max="4383" width="9.109375" style="167"/>
    <col min="4384" max="4384" width="11.5546875" style="167" customWidth="1"/>
    <col min="4385" max="4385" width="9.109375" style="167"/>
    <col min="4386" max="4386" width="11" style="167" customWidth="1"/>
    <col min="4387" max="4387" width="9.109375" style="167"/>
    <col min="4388" max="4388" width="11.88671875" style="167" customWidth="1"/>
    <col min="4389" max="4389" width="9.109375" style="167"/>
    <col min="4390" max="4390" width="10.5546875" style="167" customWidth="1"/>
    <col min="4391" max="4391" width="9.33203125" style="167" bestFit="1" customWidth="1"/>
    <col min="4392" max="4392" width="11.33203125" style="167" bestFit="1" customWidth="1"/>
    <col min="4393" max="4393" width="9.109375" style="167"/>
    <col min="4394" max="4394" width="11.44140625" style="167" customWidth="1"/>
    <col min="4395" max="4395" width="9.109375" style="167"/>
    <col min="4396" max="4396" width="12.109375" style="167" customWidth="1"/>
    <col min="4397" max="4397" width="9.109375" style="167"/>
    <col min="4398" max="4398" width="10.88671875" style="167" bestFit="1" customWidth="1"/>
    <col min="4399" max="4399" width="13.5546875" style="167" customWidth="1"/>
    <col min="4400" max="4400" width="9.33203125" style="167" bestFit="1" customWidth="1"/>
    <col min="4401" max="4401" width="12" style="167" bestFit="1" customWidth="1"/>
    <col min="4402" max="4402" width="9.33203125" style="167" bestFit="1" customWidth="1"/>
    <col min="4403" max="4403" width="12" style="167" bestFit="1" customWidth="1"/>
    <col min="4404" max="4404" width="9.33203125" style="167" bestFit="1" customWidth="1"/>
    <col min="4405" max="4405" width="12" style="167" bestFit="1" customWidth="1"/>
    <col min="4406" max="4406" width="9.109375" style="167"/>
    <col min="4407" max="4407" width="10.88671875" style="167" bestFit="1" customWidth="1"/>
    <col min="4408" max="4408" width="9.33203125" style="167" bestFit="1" customWidth="1"/>
    <col min="4409" max="4409" width="12" style="167" bestFit="1" customWidth="1"/>
    <col min="4410" max="4410" width="9.109375" style="167"/>
    <col min="4411" max="4411" width="10.88671875" style="167" bestFit="1" customWidth="1"/>
    <col min="4412" max="4412" width="9.109375" style="167"/>
    <col min="4413" max="4413" width="12" style="167" bestFit="1" customWidth="1"/>
    <col min="4414" max="4414" width="9.109375" style="167"/>
    <col min="4415" max="4415" width="10.88671875" style="167" bestFit="1" customWidth="1"/>
    <col min="4416" max="4608" width="9.109375" style="167"/>
    <col min="4609" max="4609" width="5.44140625" style="167" bestFit="1" customWidth="1"/>
    <col min="4610" max="4610" width="15" style="167" customWidth="1"/>
    <col min="4611" max="4611" width="85.6640625" style="167" customWidth="1"/>
    <col min="4612" max="4612" width="7.33203125" style="167" customWidth="1"/>
    <col min="4613" max="4613" width="10.33203125" style="167" bestFit="1" customWidth="1"/>
    <col min="4614" max="4614" width="12.6640625" style="167" customWidth="1"/>
    <col min="4615" max="4616" width="14.33203125" style="167" customWidth="1"/>
    <col min="4617" max="4617" width="13.44140625" style="167" bestFit="1" customWidth="1"/>
    <col min="4618" max="4618" width="8.109375" style="167" customWidth="1"/>
    <col min="4619" max="4619" width="11.6640625" style="167" customWidth="1"/>
    <col min="4620" max="4620" width="9.44140625" style="167" bestFit="1" customWidth="1"/>
    <col min="4621" max="4621" width="10.44140625" style="167" customWidth="1"/>
    <col min="4622" max="4622" width="9.33203125" style="167" bestFit="1" customWidth="1"/>
    <col min="4623" max="4623" width="11" style="167" customWidth="1"/>
    <col min="4624" max="4624" width="9.33203125" style="167" bestFit="1" customWidth="1"/>
    <col min="4625" max="4625" width="11.5546875" style="167" bestFit="1" customWidth="1"/>
    <col min="4626" max="4626" width="9.33203125" style="167" bestFit="1" customWidth="1"/>
    <col min="4627" max="4627" width="11.44140625" style="167" bestFit="1" customWidth="1"/>
    <col min="4628" max="4628" width="9.44140625" style="167" bestFit="1" customWidth="1"/>
    <col min="4629" max="4629" width="11.5546875" style="167" bestFit="1" customWidth="1"/>
    <col min="4630" max="4630" width="9.109375" style="167"/>
    <col min="4631" max="4631" width="10.5546875" style="167" bestFit="1" customWidth="1"/>
    <col min="4632" max="4632" width="9.109375" style="167"/>
    <col min="4633" max="4633" width="10.88671875" style="167" customWidth="1"/>
    <col min="4634" max="4634" width="9.109375" style="167"/>
    <col min="4635" max="4635" width="11.5546875" style="167" customWidth="1"/>
    <col min="4636" max="4636" width="9.109375" style="167"/>
    <col min="4637" max="4637" width="11.5546875" style="167" bestFit="1" customWidth="1"/>
    <col min="4638" max="4638" width="14.88671875" style="167" customWidth="1"/>
    <col min="4639" max="4639" width="9.109375" style="167"/>
    <col min="4640" max="4640" width="11.5546875" style="167" customWidth="1"/>
    <col min="4641" max="4641" width="9.109375" style="167"/>
    <col min="4642" max="4642" width="11" style="167" customWidth="1"/>
    <col min="4643" max="4643" width="9.109375" style="167"/>
    <col min="4644" max="4644" width="11.88671875" style="167" customWidth="1"/>
    <col min="4645" max="4645" width="9.109375" style="167"/>
    <col min="4646" max="4646" width="10.5546875" style="167" customWidth="1"/>
    <col min="4647" max="4647" width="9.33203125" style="167" bestFit="1" customWidth="1"/>
    <col min="4648" max="4648" width="11.33203125" style="167" bestFit="1" customWidth="1"/>
    <col min="4649" max="4649" width="9.109375" style="167"/>
    <col min="4650" max="4650" width="11.44140625" style="167" customWidth="1"/>
    <col min="4651" max="4651" width="9.109375" style="167"/>
    <col min="4652" max="4652" width="12.109375" style="167" customWidth="1"/>
    <col min="4653" max="4653" width="9.109375" style="167"/>
    <col min="4654" max="4654" width="10.88671875" style="167" bestFit="1" customWidth="1"/>
    <col min="4655" max="4655" width="13.5546875" style="167" customWidth="1"/>
    <col min="4656" max="4656" width="9.33203125" style="167" bestFit="1" customWidth="1"/>
    <col min="4657" max="4657" width="12" style="167" bestFit="1" customWidth="1"/>
    <col min="4658" max="4658" width="9.33203125" style="167" bestFit="1" customWidth="1"/>
    <col min="4659" max="4659" width="12" style="167" bestFit="1" customWidth="1"/>
    <col min="4660" max="4660" width="9.33203125" style="167" bestFit="1" customWidth="1"/>
    <col min="4661" max="4661" width="12" style="167" bestFit="1" customWidth="1"/>
    <col min="4662" max="4662" width="9.109375" style="167"/>
    <col min="4663" max="4663" width="10.88671875" style="167" bestFit="1" customWidth="1"/>
    <col min="4664" max="4664" width="9.33203125" style="167" bestFit="1" customWidth="1"/>
    <col min="4665" max="4665" width="12" style="167" bestFit="1" customWidth="1"/>
    <col min="4666" max="4666" width="9.109375" style="167"/>
    <col min="4667" max="4667" width="10.88671875" style="167" bestFit="1" customWidth="1"/>
    <col min="4668" max="4668" width="9.109375" style="167"/>
    <col min="4669" max="4669" width="12" style="167" bestFit="1" customWidth="1"/>
    <col min="4670" max="4670" width="9.109375" style="167"/>
    <col min="4671" max="4671" width="10.88671875" style="167" bestFit="1" customWidth="1"/>
    <col min="4672" max="4864" width="9.109375" style="167"/>
    <col min="4865" max="4865" width="5.44140625" style="167" bestFit="1" customWidth="1"/>
    <col min="4866" max="4866" width="15" style="167" customWidth="1"/>
    <col min="4867" max="4867" width="85.6640625" style="167" customWidth="1"/>
    <col min="4868" max="4868" width="7.33203125" style="167" customWidth="1"/>
    <col min="4869" max="4869" width="10.33203125" style="167" bestFit="1" customWidth="1"/>
    <col min="4870" max="4870" width="12.6640625" style="167" customWidth="1"/>
    <col min="4871" max="4872" width="14.33203125" style="167" customWidth="1"/>
    <col min="4873" max="4873" width="13.44140625" style="167" bestFit="1" customWidth="1"/>
    <col min="4874" max="4874" width="8.109375" style="167" customWidth="1"/>
    <col min="4875" max="4875" width="11.6640625" style="167" customWidth="1"/>
    <col min="4876" max="4876" width="9.44140625" style="167" bestFit="1" customWidth="1"/>
    <col min="4877" max="4877" width="10.44140625" style="167" customWidth="1"/>
    <col min="4878" max="4878" width="9.33203125" style="167" bestFit="1" customWidth="1"/>
    <col min="4879" max="4879" width="11" style="167" customWidth="1"/>
    <col min="4880" max="4880" width="9.33203125" style="167" bestFit="1" customWidth="1"/>
    <col min="4881" max="4881" width="11.5546875" style="167" bestFit="1" customWidth="1"/>
    <col min="4882" max="4882" width="9.33203125" style="167" bestFit="1" customWidth="1"/>
    <col min="4883" max="4883" width="11.44140625" style="167" bestFit="1" customWidth="1"/>
    <col min="4884" max="4884" width="9.44140625" style="167" bestFit="1" customWidth="1"/>
    <col min="4885" max="4885" width="11.5546875" style="167" bestFit="1" customWidth="1"/>
    <col min="4886" max="4886" width="9.109375" style="167"/>
    <col min="4887" max="4887" width="10.5546875" style="167" bestFit="1" customWidth="1"/>
    <col min="4888" max="4888" width="9.109375" style="167"/>
    <col min="4889" max="4889" width="10.88671875" style="167" customWidth="1"/>
    <col min="4890" max="4890" width="9.109375" style="167"/>
    <col min="4891" max="4891" width="11.5546875" style="167" customWidth="1"/>
    <col min="4892" max="4892" width="9.109375" style="167"/>
    <col min="4893" max="4893" width="11.5546875" style="167" bestFit="1" customWidth="1"/>
    <col min="4894" max="4894" width="14.88671875" style="167" customWidth="1"/>
    <col min="4895" max="4895" width="9.109375" style="167"/>
    <col min="4896" max="4896" width="11.5546875" style="167" customWidth="1"/>
    <col min="4897" max="4897" width="9.109375" style="167"/>
    <col min="4898" max="4898" width="11" style="167" customWidth="1"/>
    <col min="4899" max="4899" width="9.109375" style="167"/>
    <col min="4900" max="4900" width="11.88671875" style="167" customWidth="1"/>
    <col min="4901" max="4901" width="9.109375" style="167"/>
    <col min="4902" max="4902" width="10.5546875" style="167" customWidth="1"/>
    <col min="4903" max="4903" width="9.33203125" style="167" bestFit="1" customWidth="1"/>
    <col min="4904" max="4904" width="11.33203125" style="167" bestFit="1" customWidth="1"/>
    <col min="4905" max="4905" width="9.109375" style="167"/>
    <col min="4906" max="4906" width="11.44140625" style="167" customWidth="1"/>
    <col min="4907" max="4907" width="9.109375" style="167"/>
    <col min="4908" max="4908" width="12.109375" style="167" customWidth="1"/>
    <col min="4909" max="4909" width="9.109375" style="167"/>
    <col min="4910" max="4910" width="10.88671875" style="167" bestFit="1" customWidth="1"/>
    <col min="4911" max="4911" width="13.5546875" style="167" customWidth="1"/>
    <col min="4912" max="4912" width="9.33203125" style="167" bestFit="1" customWidth="1"/>
    <col min="4913" max="4913" width="12" style="167" bestFit="1" customWidth="1"/>
    <col min="4914" max="4914" width="9.33203125" style="167" bestFit="1" customWidth="1"/>
    <col min="4915" max="4915" width="12" style="167" bestFit="1" customWidth="1"/>
    <col min="4916" max="4916" width="9.33203125" style="167" bestFit="1" customWidth="1"/>
    <col min="4917" max="4917" width="12" style="167" bestFit="1" customWidth="1"/>
    <col min="4918" max="4918" width="9.109375" style="167"/>
    <col min="4919" max="4919" width="10.88671875" style="167" bestFit="1" customWidth="1"/>
    <col min="4920" max="4920" width="9.33203125" style="167" bestFit="1" customWidth="1"/>
    <col min="4921" max="4921" width="12" style="167" bestFit="1" customWidth="1"/>
    <col min="4922" max="4922" width="9.109375" style="167"/>
    <col min="4923" max="4923" width="10.88671875" style="167" bestFit="1" customWidth="1"/>
    <col min="4924" max="4924" width="9.109375" style="167"/>
    <col min="4925" max="4925" width="12" style="167" bestFit="1" customWidth="1"/>
    <col min="4926" max="4926" width="9.109375" style="167"/>
    <col min="4927" max="4927" width="10.88671875" style="167" bestFit="1" customWidth="1"/>
    <col min="4928" max="5120" width="9.109375" style="167"/>
    <col min="5121" max="5121" width="5.44140625" style="167" bestFit="1" customWidth="1"/>
    <col min="5122" max="5122" width="15" style="167" customWidth="1"/>
    <col min="5123" max="5123" width="85.6640625" style="167" customWidth="1"/>
    <col min="5124" max="5124" width="7.33203125" style="167" customWidth="1"/>
    <col min="5125" max="5125" width="10.33203125" style="167" bestFit="1" customWidth="1"/>
    <col min="5126" max="5126" width="12.6640625" style="167" customWidth="1"/>
    <col min="5127" max="5128" width="14.33203125" style="167" customWidth="1"/>
    <col min="5129" max="5129" width="13.44140625" style="167" bestFit="1" customWidth="1"/>
    <col min="5130" max="5130" width="8.109375" style="167" customWidth="1"/>
    <col min="5131" max="5131" width="11.6640625" style="167" customWidth="1"/>
    <col min="5132" max="5132" width="9.44140625" style="167" bestFit="1" customWidth="1"/>
    <col min="5133" max="5133" width="10.44140625" style="167" customWidth="1"/>
    <col min="5134" max="5134" width="9.33203125" style="167" bestFit="1" customWidth="1"/>
    <col min="5135" max="5135" width="11" style="167" customWidth="1"/>
    <col min="5136" max="5136" width="9.33203125" style="167" bestFit="1" customWidth="1"/>
    <col min="5137" max="5137" width="11.5546875" style="167" bestFit="1" customWidth="1"/>
    <col min="5138" max="5138" width="9.33203125" style="167" bestFit="1" customWidth="1"/>
    <col min="5139" max="5139" width="11.44140625" style="167" bestFit="1" customWidth="1"/>
    <col min="5140" max="5140" width="9.44140625" style="167" bestFit="1" customWidth="1"/>
    <col min="5141" max="5141" width="11.5546875" style="167" bestFit="1" customWidth="1"/>
    <col min="5142" max="5142" width="9.109375" style="167"/>
    <col min="5143" max="5143" width="10.5546875" style="167" bestFit="1" customWidth="1"/>
    <col min="5144" max="5144" width="9.109375" style="167"/>
    <col min="5145" max="5145" width="10.88671875" style="167" customWidth="1"/>
    <col min="5146" max="5146" width="9.109375" style="167"/>
    <col min="5147" max="5147" width="11.5546875" style="167" customWidth="1"/>
    <col min="5148" max="5148" width="9.109375" style="167"/>
    <col min="5149" max="5149" width="11.5546875" style="167" bestFit="1" customWidth="1"/>
    <col min="5150" max="5150" width="14.88671875" style="167" customWidth="1"/>
    <col min="5151" max="5151" width="9.109375" style="167"/>
    <col min="5152" max="5152" width="11.5546875" style="167" customWidth="1"/>
    <col min="5153" max="5153" width="9.109375" style="167"/>
    <col min="5154" max="5154" width="11" style="167" customWidth="1"/>
    <col min="5155" max="5155" width="9.109375" style="167"/>
    <col min="5156" max="5156" width="11.88671875" style="167" customWidth="1"/>
    <col min="5157" max="5157" width="9.109375" style="167"/>
    <col min="5158" max="5158" width="10.5546875" style="167" customWidth="1"/>
    <col min="5159" max="5159" width="9.33203125" style="167" bestFit="1" customWidth="1"/>
    <col min="5160" max="5160" width="11.33203125" style="167" bestFit="1" customWidth="1"/>
    <col min="5161" max="5161" width="9.109375" style="167"/>
    <col min="5162" max="5162" width="11.44140625" style="167" customWidth="1"/>
    <col min="5163" max="5163" width="9.109375" style="167"/>
    <col min="5164" max="5164" width="12.109375" style="167" customWidth="1"/>
    <col min="5165" max="5165" width="9.109375" style="167"/>
    <col min="5166" max="5166" width="10.88671875" style="167" bestFit="1" customWidth="1"/>
    <col min="5167" max="5167" width="13.5546875" style="167" customWidth="1"/>
    <col min="5168" max="5168" width="9.33203125" style="167" bestFit="1" customWidth="1"/>
    <col min="5169" max="5169" width="12" style="167" bestFit="1" customWidth="1"/>
    <col min="5170" max="5170" width="9.33203125" style="167" bestFit="1" customWidth="1"/>
    <col min="5171" max="5171" width="12" style="167" bestFit="1" customWidth="1"/>
    <col min="5172" max="5172" width="9.33203125" style="167" bestFit="1" customWidth="1"/>
    <col min="5173" max="5173" width="12" style="167" bestFit="1" customWidth="1"/>
    <col min="5174" max="5174" width="9.109375" style="167"/>
    <col min="5175" max="5175" width="10.88671875" style="167" bestFit="1" customWidth="1"/>
    <col min="5176" max="5176" width="9.33203125" style="167" bestFit="1" customWidth="1"/>
    <col min="5177" max="5177" width="12" style="167" bestFit="1" customWidth="1"/>
    <col min="5178" max="5178" width="9.109375" style="167"/>
    <col min="5179" max="5179" width="10.88671875" style="167" bestFit="1" customWidth="1"/>
    <col min="5180" max="5180" width="9.109375" style="167"/>
    <col min="5181" max="5181" width="12" style="167" bestFit="1" customWidth="1"/>
    <col min="5182" max="5182" width="9.109375" style="167"/>
    <col min="5183" max="5183" width="10.88671875" style="167" bestFit="1" customWidth="1"/>
    <col min="5184" max="5376" width="9.109375" style="167"/>
    <col min="5377" max="5377" width="5.44140625" style="167" bestFit="1" customWidth="1"/>
    <col min="5378" max="5378" width="15" style="167" customWidth="1"/>
    <col min="5379" max="5379" width="85.6640625" style="167" customWidth="1"/>
    <col min="5380" max="5380" width="7.33203125" style="167" customWidth="1"/>
    <col min="5381" max="5381" width="10.33203125" style="167" bestFit="1" customWidth="1"/>
    <col min="5382" max="5382" width="12.6640625" style="167" customWidth="1"/>
    <col min="5383" max="5384" width="14.33203125" style="167" customWidth="1"/>
    <col min="5385" max="5385" width="13.44140625" style="167" bestFit="1" customWidth="1"/>
    <col min="5386" max="5386" width="8.109375" style="167" customWidth="1"/>
    <col min="5387" max="5387" width="11.6640625" style="167" customWidth="1"/>
    <col min="5388" max="5388" width="9.44140625" style="167" bestFit="1" customWidth="1"/>
    <col min="5389" max="5389" width="10.44140625" style="167" customWidth="1"/>
    <col min="5390" max="5390" width="9.33203125" style="167" bestFit="1" customWidth="1"/>
    <col min="5391" max="5391" width="11" style="167" customWidth="1"/>
    <col min="5392" max="5392" width="9.33203125" style="167" bestFit="1" customWidth="1"/>
    <col min="5393" max="5393" width="11.5546875" style="167" bestFit="1" customWidth="1"/>
    <col min="5394" max="5394" width="9.33203125" style="167" bestFit="1" customWidth="1"/>
    <col min="5395" max="5395" width="11.44140625" style="167" bestFit="1" customWidth="1"/>
    <col min="5396" max="5396" width="9.44140625" style="167" bestFit="1" customWidth="1"/>
    <col min="5397" max="5397" width="11.5546875" style="167" bestFit="1" customWidth="1"/>
    <col min="5398" max="5398" width="9.109375" style="167"/>
    <col min="5399" max="5399" width="10.5546875" style="167" bestFit="1" customWidth="1"/>
    <col min="5400" max="5400" width="9.109375" style="167"/>
    <col min="5401" max="5401" width="10.88671875" style="167" customWidth="1"/>
    <col min="5402" max="5402" width="9.109375" style="167"/>
    <col min="5403" max="5403" width="11.5546875" style="167" customWidth="1"/>
    <col min="5404" max="5404" width="9.109375" style="167"/>
    <col min="5405" max="5405" width="11.5546875" style="167" bestFit="1" customWidth="1"/>
    <col min="5406" max="5406" width="14.88671875" style="167" customWidth="1"/>
    <col min="5407" max="5407" width="9.109375" style="167"/>
    <col min="5408" max="5408" width="11.5546875" style="167" customWidth="1"/>
    <col min="5409" max="5409" width="9.109375" style="167"/>
    <col min="5410" max="5410" width="11" style="167" customWidth="1"/>
    <col min="5411" max="5411" width="9.109375" style="167"/>
    <col min="5412" max="5412" width="11.88671875" style="167" customWidth="1"/>
    <col min="5413" max="5413" width="9.109375" style="167"/>
    <col min="5414" max="5414" width="10.5546875" style="167" customWidth="1"/>
    <col min="5415" max="5415" width="9.33203125" style="167" bestFit="1" customWidth="1"/>
    <col min="5416" max="5416" width="11.33203125" style="167" bestFit="1" customWidth="1"/>
    <col min="5417" max="5417" width="9.109375" style="167"/>
    <col min="5418" max="5418" width="11.44140625" style="167" customWidth="1"/>
    <col min="5419" max="5419" width="9.109375" style="167"/>
    <col min="5420" max="5420" width="12.109375" style="167" customWidth="1"/>
    <col min="5421" max="5421" width="9.109375" style="167"/>
    <col min="5422" max="5422" width="10.88671875" style="167" bestFit="1" customWidth="1"/>
    <col min="5423" max="5423" width="13.5546875" style="167" customWidth="1"/>
    <col min="5424" max="5424" width="9.33203125" style="167" bestFit="1" customWidth="1"/>
    <col min="5425" max="5425" width="12" style="167" bestFit="1" customWidth="1"/>
    <col min="5426" max="5426" width="9.33203125" style="167" bestFit="1" customWidth="1"/>
    <col min="5427" max="5427" width="12" style="167" bestFit="1" customWidth="1"/>
    <col min="5428" max="5428" width="9.33203125" style="167" bestFit="1" customWidth="1"/>
    <col min="5429" max="5429" width="12" style="167" bestFit="1" customWidth="1"/>
    <col min="5430" max="5430" width="9.109375" style="167"/>
    <col min="5431" max="5431" width="10.88671875" style="167" bestFit="1" customWidth="1"/>
    <col min="5432" max="5432" width="9.33203125" style="167" bestFit="1" customWidth="1"/>
    <col min="5433" max="5433" width="12" style="167" bestFit="1" customWidth="1"/>
    <col min="5434" max="5434" width="9.109375" style="167"/>
    <col min="5435" max="5435" width="10.88671875" style="167" bestFit="1" customWidth="1"/>
    <col min="5436" max="5436" width="9.109375" style="167"/>
    <col min="5437" max="5437" width="12" style="167" bestFit="1" customWidth="1"/>
    <col min="5438" max="5438" width="9.109375" style="167"/>
    <col min="5439" max="5439" width="10.88671875" style="167" bestFit="1" customWidth="1"/>
    <col min="5440" max="5632" width="9.109375" style="167"/>
    <col min="5633" max="5633" width="5.44140625" style="167" bestFit="1" customWidth="1"/>
    <col min="5634" max="5634" width="15" style="167" customWidth="1"/>
    <col min="5635" max="5635" width="85.6640625" style="167" customWidth="1"/>
    <col min="5636" max="5636" width="7.33203125" style="167" customWidth="1"/>
    <col min="5637" max="5637" width="10.33203125" style="167" bestFit="1" customWidth="1"/>
    <col min="5638" max="5638" width="12.6640625" style="167" customWidth="1"/>
    <col min="5639" max="5640" width="14.33203125" style="167" customWidth="1"/>
    <col min="5641" max="5641" width="13.44140625" style="167" bestFit="1" customWidth="1"/>
    <col min="5642" max="5642" width="8.109375" style="167" customWidth="1"/>
    <col min="5643" max="5643" width="11.6640625" style="167" customWidth="1"/>
    <col min="5644" max="5644" width="9.44140625" style="167" bestFit="1" customWidth="1"/>
    <col min="5645" max="5645" width="10.44140625" style="167" customWidth="1"/>
    <col min="5646" max="5646" width="9.33203125" style="167" bestFit="1" customWidth="1"/>
    <col min="5647" max="5647" width="11" style="167" customWidth="1"/>
    <col min="5648" max="5648" width="9.33203125" style="167" bestFit="1" customWidth="1"/>
    <col min="5649" max="5649" width="11.5546875" style="167" bestFit="1" customWidth="1"/>
    <col min="5650" max="5650" width="9.33203125" style="167" bestFit="1" customWidth="1"/>
    <col min="5651" max="5651" width="11.44140625" style="167" bestFit="1" customWidth="1"/>
    <col min="5652" max="5652" width="9.44140625" style="167" bestFit="1" customWidth="1"/>
    <col min="5653" max="5653" width="11.5546875" style="167" bestFit="1" customWidth="1"/>
    <col min="5654" max="5654" width="9.109375" style="167"/>
    <col min="5655" max="5655" width="10.5546875" style="167" bestFit="1" customWidth="1"/>
    <col min="5656" max="5656" width="9.109375" style="167"/>
    <col min="5657" max="5657" width="10.88671875" style="167" customWidth="1"/>
    <col min="5658" max="5658" width="9.109375" style="167"/>
    <col min="5659" max="5659" width="11.5546875" style="167" customWidth="1"/>
    <col min="5660" max="5660" width="9.109375" style="167"/>
    <col min="5661" max="5661" width="11.5546875" style="167" bestFit="1" customWidth="1"/>
    <col min="5662" max="5662" width="14.88671875" style="167" customWidth="1"/>
    <col min="5663" max="5663" width="9.109375" style="167"/>
    <col min="5664" max="5664" width="11.5546875" style="167" customWidth="1"/>
    <col min="5665" max="5665" width="9.109375" style="167"/>
    <col min="5666" max="5666" width="11" style="167" customWidth="1"/>
    <col min="5667" max="5667" width="9.109375" style="167"/>
    <col min="5668" max="5668" width="11.88671875" style="167" customWidth="1"/>
    <col min="5669" max="5669" width="9.109375" style="167"/>
    <col min="5670" max="5670" width="10.5546875" style="167" customWidth="1"/>
    <col min="5671" max="5671" width="9.33203125" style="167" bestFit="1" customWidth="1"/>
    <col min="5672" max="5672" width="11.33203125" style="167" bestFit="1" customWidth="1"/>
    <col min="5673" max="5673" width="9.109375" style="167"/>
    <col min="5674" max="5674" width="11.44140625" style="167" customWidth="1"/>
    <col min="5675" max="5675" width="9.109375" style="167"/>
    <col min="5676" max="5676" width="12.109375" style="167" customWidth="1"/>
    <col min="5677" max="5677" width="9.109375" style="167"/>
    <col min="5678" max="5678" width="10.88671875" style="167" bestFit="1" customWidth="1"/>
    <col min="5679" max="5679" width="13.5546875" style="167" customWidth="1"/>
    <col min="5680" max="5680" width="9.33203125" style="167" bestFit="1" customWidth="1"/>
    <col min="5681" max="5681" width="12" style="167" bestFit="1" customWidth="1"/>
    <col min="5682" max="5682" width="9.33203125" style="167" bestFit="1" customWidth="1"/>
    <col min="5683" max="5683" width="12" style="167" bestFit="1" customWidth="1"/>
    <col min="5684" max="5684" width="9.33203125" style="167" bestFit="1" customWidth="1"/>
    <col min="5685" max="5685" width="12" style="167" bestFit="1" customWidth="1"/>
    <col min="5686" max="5686" width="9.109375" style="167"/>
    <col min="5687" max="5687" width="10.88671875" style="167" bestFit="1" customWidth="1"/>
    <col min="5688" max="5688" width="9.33203125" style="167" bestFit="1" customWidth="1"/>
    <col min="5689" max="5689" width="12" style="167" bestFit="1" customWidth="1"/>
    <col min="5690" max="5690" width="9.109375" style="167"/>
    <col min="5691" max="5691" width="10.88671875" style="167" bestFit="1" customWidth="1"/>
    <col min="5692" max="5692" width="9.109375" style="167"/>
    <col min="5693" max="5693" width="12" style="167" bestFit="1" customWidth="1"/>
    <col min="5694" max="5694" width="9.109375" style="167"/>
    <col min="5695" max="5695" width="10.88671875" style="167" bestFit="1" customWidth="1"/>
    <col min="5696" max="5888" width="9.109375" style="167"/>
    <col min="5889" max="5889" width="5.44140625" style="167" bestFit="1" customWidth="1"/>
    <col min="5890" max="5890" width="15" style="167" customWidth="1"/>
    <col min="5891" max="5891" width="85.6640625" style="167" customWidth="1"/>
    <col min="5892" max="5892" width="7.33203125" style="167" customWidth="1"/>
    <col min="5893" max="5893" width="10.33203125" style="167" bestFit="1" customWidth="1"/>
    <col min="5894" max="5894" width="12.6640625" style="167" customWidth="1"/>
    <col min="5895" max="5896" width="14.33203125" style="167" customWidth="1"/>
    <col min="5897" max="5897" width="13.44140625" style="167" bestFit="1" customWidth="1"/>
    <col min="5898" max="5898" width="8.109375" style="167" customWidth="1"/>
    <col min="5899" max="5899" width="11.6640625" style="167" customWidth="1"/>
    <col min="5900" max="5900" width="9.44140625" style="167" bestFit="1" customWidth="1"/>
    <col min="5901" max="5901" width="10.44140625" style="167" customWidth="1"/>
    <col min="5902" max="5902" width="9.33203125" style="167" bestFit="1" customWidth="1"/>
    <col min="5903" max="5903" width="11" style="167" customWidth="1"/>
    <col min="5904" max="5904" width="9.33203125" style="167" bestFit="1" customWidth="1"/>
    <col min="5905" max="5905" width="11.5546875" style="167" bestFit="1" customWidth="1"/>
    <col min="5906" max="5906" width="9.33203125" style="167" bestFit="1" customWidth="1"/>
    <col min="5907" max="5907" width="11.44140625" style="167" bestFit="1" customWidth="1"/>
    <col min="5908" max="5908" width="9.44140625" style="167" bestFit="1" customWidth="1"/>
    <col min="5909" max="5909" width="11.5546875" style="167" bestFit="1" customWidth="1"/>
    <col min="5910" max="5910" width="9.109375" style="167"/>
    <col min="5911" max="5911" width="10.5546875" style="167" bestFit="1" customWidth="1"/>
    <col min="5912" max="5912" width="9.109375" style="167"/>
    <col min="5913" max="5913" width="10.88671875" style="167" customWidth="1"/>
    <col min="5914" max="5914" width="9.109375" style="167"/>
    <col min="5915" max="5915" width="11.5546875" style="167" customWidth="1"/>
    <col min="5916" max="5916" width="9.109375" style="167"/>
    <col min="5917" max="5917" width="11.5546875" style="167" bestFit="1" customWidth="1"/>
    <col min="5918" max="5918" width="14.88671875" style="167" customWidth="1"/>
    <col min="5919" max="5919" width="9.109375" style="167"/>
    <col min="5920" max="5920" width="11.5546875" style="167" customWidth="1"/>
    <col min="5921" max="5921" width="9.109375" style="167"/>
    <col min="5922" max="5922" width="11" style="167" customWidth="1"/>
    <col min="5923" max="5923" width="9.109375" style="167"/>
    <col min="5924" max="5924" width="11.88671875" style="167" customWidth="1"/>
    <col min="5925" max="5925" width="9.109375" style="167"/>
    <col min="5926" max="5926" width="10.5546875" style="167" customWidth="1"/>
    <col min="5927" max="5927" width="9.33203125" style="167" bestFit="1" customWidth="1"/>
    <col min="5928" max="5928" width="11.33203125" style="167" bestFit="1" customWidth="1"/>
    <col min="5929" max="5929" width="9.109375" style="167"/>
    <col min="5930" max="5930" width="11.44140625" style="167" customWidth="1"/>
    <col min="5931" max="5931" width="9.109375" style="167"/>
    <col min="5932" max="5932" width="12.109375" style="167" customWidth="1"/>
    <col min="5933" max="5933" width="9.109375" style="167"/>
    <col min="5934" max="5934" width="10.88671875" style="167" bestFit="1" customWidth="1"/>
    <col min="5935" max="5935" width="13.5546875" style="167" customWidth="1"/>
    <col min="5936" max="5936" width="9.33203125" style="167" bestFit="1" customWidth="1"/>
    <col min="5937" max="5937" width="12" style="167" bestFit="1" customWidth="1"/>
    <col min="5938" max="5938" width="9.33203125" style="167" bestFit="1" customWidth="1"/>
    <col min="5939" max="5939" width="12" style="167" bestFit="1" customWidth="1"/>
    <col min="5940" max="5940" width="9.33203125" style="167" bestFit="1" customWidth="1"/>
    <col min="5941" max="5941" width="12" style="167" bestFit="1" customWidth="1"/>
    <col min="5942" max="5942" width="9.109375" style="167"/>
    <col min="5943" max="5943" width="10.88671875" style="167" bestFit="1" customWidth="1"/>
    <col min="5944" max="5944" width="9.33203125" style="167" bestFit="1" customWidth="1"/>
    <col min="5945" max="5945" width="12" style="167" bestFit="1" customWidth="1"/>
    <col min="5946" max="5946" width="9.109375" style="167"/>
    <col min="5947" max="5947" width="10.88671875" style="167" bestFit="1" customWidth="1"/>
    <col min="5948" max="5948" width="9.109375" style="167"/>
    <col min="5949" max="5949" width="12" style="167" bestFit="1" customWidth="1"/>
    <col min="5950" max="5950" width="9.109375" style="167"/>
    <col min="5951" max="5951" width="10.88671875" style="167" bestFit="1" customWidth="1"/>
    <col min="5952" max="6144" width="9.109375" style="167"/>
    <col min="6145" max="6145" width="5.44140625" style="167" bestFit="1" customWidth="1"/>
    <col min="6146" max="6146" width="15" style="167" customWidth="1"/>
    <col min="6147" max="6147" width="85.6640625" style="167" customWidth="1"/>
    <col min="6148" max="6148" width="7.33203125" style="167" customWidth="1"/>
    <col min="6149" max="6149" width="10.33203125" style="167" bestFit="1" customWidth="1"/>
    <col min="6150" max="6150" width="12.6640625" style="167" customWidth="1"/>
    <col min="6151" max="6152" width="14.33203125" style="167" customWidth="1"/>
    <col min="6153" max="6153" width="13.44140625" style="167" bestFit="1" customWidth="1"/>
    <col min="6154" max="6154" width="8.109375" style="167" customWidth="1"/>
    <col min="6155" max="6155" width="11.6640625" style="167" customWidth="1"/>
    <col min="6156" max="6156" width="9.44140625" style="167" bestFit="1" customWidth="1"/>
    <col min="6157" max="6157" width="10.44140625" style="167" customWidth="1"/>
    <col min="6158" max="6158" width="9.33203125" style="167" bestFit="1" customWidth="1"/>
    <col min="6159" max="6159" width="11" style="167" customWidth="1"/>
    <col min="6160" max="6160" width="9.33203125" style="167" bestFit="1" customWidth="1"/>
    <col min="6161" max="6161" width="11.5546875" style="167" bestFit="1" customWidth="1"/>
    <col min="6162" max="6162" width="9.33203125" style="167" bestFit="1" customWidth="1"/>
    <col min="6163" max="6163" width="11.44140625" style="167" bestFit="1" customWidth="1"/>
    <col min="6164" max="6164" width="9.44140625" style="167" bestFit="1" customWidth="1"/>
    <col min="6165" max="6165" width="11.5546875" style="167" bestFit="1" customWidth="1"/>
    <col min="6166" max="6166" width="9.109375" style="167"/>
    <col min="6167" max="6167" width="10.5546875" style="167" bestFit="1" customWidth="1"/>
    <col min="6168" max="6168" width="9.109375" style="167"/>
    <col min="6169" max="6169" width="10.88671875" style="167" customWidth="1"/>
    <col min="6170" max="6170" width="9.109375" style="167"/>
    <col min="6171" max="6171" width="11.5546875" style="167" customWidth="1"/>
    <col min="6172" max="6172" width="9.109375" style="167"/>
    <col min="6173" max="6173" width="11.5546875" style="167" bestFit="1" customWidth="1"/>
    <col min="6174" max="6174" width="14.88671875" style="167" customWidth="1"/>
    <col min="6175" max="6175" width="9.109375" style="167"/>
    <col min="6176" max="6176" width="11.5546875" style="167" customWidth="1"/>
    <col min="6177" max="6177" width="9.109375" style="167"/>
    <col min="6178" max="6178" width="11" style="167" customWidth="1"/>
    <col min="6179" max="6179" width="9.109375" style="167"/>
    <col min="6180" max="6180" width="11.88671875" style="167" customWidth="1"/>
    <col min="6181" max="6181" width="9.109375" style="167"/>
    <col min="6182" max="6182" width="10.5546875" style="167" customWidth="1"/>
    <col min="6183" max="6183" width="9.33203125" style="167" bestFit="1" customWidth="1"/>
    <col min="6184" max="6184" width="11.33203125" style="167" bestFit="1" customWidth="1"/>
    <col min="6185" max="6185" width="9.109375" style="167"/>
    <col min="6186" max="6186" width="11.44140625" style="167" customWidth="1"/>
    <col min="6187" max="6187" width="9.109375" style="167"/>
    <col min="6188" max="6188" width="12.109375" style="167" customWidth="1"/>
    <col min="6189" max="6189" width="9.109375" style="167"/>
    <col min="6190" max="6190" width="10.88671875" style="167" bestFit="1" customWidth="1"/>
    <col min="6191" max="6191" width="13.5546875" style="167" customWidth="1"/>
    <col min="6192" max="6192" width="9.33203125" style="167" bestFit="1" customWidth="1"/>
    <col min="6193" max="6193" width="12" style="167" bestFit="1" customWidth="1"/>
    <col min="6194" max="6194" width="9.33203125" style="167" bestFit="1" customWidth="1"/>
    <col min="6195" max="6195" width="12" style="167" bestFit="1" customWidth="1"/>
    <col min="6196" max="6196" width="9.33203125" style="167" bestFit="1" customWidth="1"/>
    <col min="6197" max="6197" width="12" style="167" bestFit="1" customWidth="1"/>
    <col min="6198" max="6198" width="9.109375" style="167"/>
    <col min="6199" max="6199" width="10.88671875" style="167" bestFit="1" customWidth="1"/>
    <col min="6200" max="6200" width="9.33203125" style="167" bestFit="1" customWidth="1"/>
    <col min="6201" max="6201" width="12" style="167" bestFit="1" customWidth="1"/>
    <col min="6202" max="6202" width="9.109375" style="167"/>
    <col min="6203" max="6203" width="10.88671875" style="167" bestFit="1" customWidth="1"/>
    <col min="6204" max="6204" width="9.109375" style="167"/>
    <col min="6205" max="6205" width="12" style="167" bestFit="1" customWidth="1"/>
    <col min="6206" max="6206" width="9.109375" style="167"/>
    <col min="6207" max="6207" width="10.88671875" style="167" bestFit="1" customWidth="1"/>
    <col min="6208" max="6400" width="9.109375" style="167"/>
    <col min="6401" max="6401" width="5.44140625" style="167" bestFit="1" customWidth="1"/>
    <col min="6402" max="6402" width="15" style="167" customWidth="1"/>
    <col min="6403" max="6403" width="85.6640625" style="167" customWidth="1"/>
    <col min="6404" max="6404" width="7.33203125" style="167" customWidth="1"/>
    <col min="6405" max="6405" width="10.33203125" style="167" bestFit="1" customWidth="1"/>
    <col min="6406" max="6406" width="12.6640625" style="167" customWidth="1"/>
    <col min="6407" max="6408" width="14.33203125" style="167" customWidth="1"/>
    <col min="6409" max="6409" width="13.44140625" style="167" bestFit="1" customWidth="1"/>
    <col min="6410" max="6410" width="8.109375" style="167" customWidth="1"/>
    <col min="6411" max="6411" width="11.6640625" style="167" customWidth="1"/>
    <col min="6412" max="6412" width="9.44140625" style="167" bestFit="1" customWidth="1"/>
    <col min="6413" max="6413" width="10.44140625" style="167" customWidth="1"/>
    <col min="6414" max="6414" width="9.33203125" style="167" bestFit="1" customWidth="1"/>
    <col min="6415" max="6415" width="11" style="167" customWidth="1"/>
    <col min="6416" max="6416" width="9.33203125" style="167" bestFit="1" customWidth="1"/>
    <col min="6417" max="6417" width="11.5546875" style="167" bestFit="1" customWidth="1"/>
    <col min="6418" max="6418" width="9.33203125" style="167" bestFit="1" customWidth="1"/>
    <col min="6419" max="6419" width="11.44140625" style="167" bestFit="1" customWidth="1"/>
    <col min="6420" max="6420" width="9.44140625" style="167" bestFit="1" customWidth="1"/>
    <col min="6421" max="6421" width="11.5546875" style="167" bestFit="1" customWidth="1"/>
    <col min="6422" max="6422" width="9.109375" style="167"/>
    <col min="6423" max="6423" width="10.5546875" style="167" bestFit="1" customWidth="1"/>
    <col min="6424" max="6424" width="9.109375" style="167"/>
    <col min="6425" max="6425" width="10.88671875" style="167" customWidth="1"/>
    <col min="6426" max="6426" width="9.109375" style="167"/>
    <col min="6427" max="6427" width="11.5546875" style="167" customWidth="1"/>
    <col min="6428" max="6428" width="9.109375" style="167"/>
    <col min="6429" max="6429" width="11.5546875" style="167" bestFit="1" customWidth="1"/>
    <col min="6430" max="6430" width="14.88671875" style="167" customWidth="1"/>
    <col min="6431" max="6431" width="9.109375" style="167"/>
    <col min="6432" max="6432" width="11.5546875" style="167" customWidth="1"/>
    <col min="6433" max="6433" width="9.109375" style="167"/>
    <col min="6434" max="6434" width="11" style="167" customWidth="1"/>
    <col min="6435" max="6435" width="9.109375" style="167"/>
    <col min="6436" max="6436" width="11.88671875" style="167" customWidth="1"/>
    <col min="6437" max="6437" width="9.109375" style="167"/>
    <col min="6438" max="6438" width="10.5546875" style="167" customWidth="1"/>
    <col min="6439" max="6439" width="9.33203125" style="167" bestFit="1" customWidth="1"/>
    <col min="6440" max="6440" width="11.33203125" style="167" bestFit="1" customWidth="1"/>
    <col min="6441" max="6441" width="9.109375" style="167"/>
    <col min="6442" max="6442" width="11.44140625" style="167" customWidth="1"/>
    <col min="6443" max="6443" width="9.109375" style="167"/>
    <col min="6444" max="6444" width="12.109375" style="167" customWidth="1"/>
    <col min="6445" max="6445" width="9.109375" style="167"/>
    <col min="6446" max="6446" width="10.88671875" style="167" bestFit="1" customWidth="1"/>
    <col min="6447" max="6447" width="13.5546875" style="167" customWidth="1"/>
    <col min="6448" max="6448" width="9.33203125" style="167" bestFit="1" customWidth="1"/>
    <col min="6449" max="6449" width="12" style="167" bestFit="1" customWidth="1"/>
    <col min="6450" max="6450" width="9.33203125" style="167" bestFit="1" customWidth="1"/>
    <col min="6451" max="6451" width="12" style="167" bestFit="1" customWidth="1"/>
    <col min="6452" max="6452" width="9.33203125" style="167" bestFit="1" customWidth="1"/>
    <col min="6453" max="6453" width="12" style="167" bestFit="1" customWidth="1"/>
    <col min="6454" max="6454" width="9.109375" style="167"/>
    <col min="6455" max="6455" width="10.88671875" style="167" bestFit="1" customWidth="1"/>
    <col min="6456" max="6456" width="9.33203125" style="167" bestFit="1" customWidth="1"/>
    <col min="6457" max="6457" width="12" style="167" bestFit="1" customWidth="1"/>
    <col min="6458" max="6458" width="9.109375" style="167"/>
    <col min="6459" max="6459" width="10.88671875" style="167" bestFit="1" customWidth="1"/>
    <col min="6460" max="6460" width="9.109375" style="167"/>
    <col min="6461" max="6461" width="12" style="167" bestFit="1" customWidth="1"/>
    <col min="6462" max="6462" width="9.109375" style="167"/>
    <col min="6463" max="6463" width="10.88671875" style="167" bestFit="1" customWidth="1"/>
    <col min="6464" max="6656" width="9.109375" style="167"/>
    <col min="6657" max="6657" width="5.44140625" style="167" bestFit="1" customWidth="1"/>
    <col min="6658" max="6658" width="15" style="167" customWidth="1"/>
    <col min="6659" max="6659" width="85.6640625" style="167" customWidth="1"/>
    <col min="6660" max="6660" width="7.33203125" style="167" customWidth="1"/>
    <col min="6661" max="6661" width="10.33203125" style="167" bestFit="1" customWidth="1"/>
    <col min="6662" max="6662" width="12.6640625" style="167" customWidth="1"/>
    <col min="6663" max="6664" width="14.33203125" style="167" customWidth="1"/>
    <col min="6665" max="6665" width="13.44140625" style="167" bestFit="1" customWidth="1"/>
    <col min="6666" max="6666" width="8.109375" style="167" customWidth="1"/>
    <col min="6667" max="6667" width="11.6640625" style="167" customWidth="1"/>
    <col min="6668" max="6668" width="9.44140625" style="167" bestFit="1" customWidth="1"/>
    <col min="6669" max="6669" width="10.44140625" style="167" customWidth="1"/>
    <col min="6670" max="6670" width="9.33203125" style="167" bestFit="1" customWidth="1"/>
    <col min="6671" max="6671" width="11" style="167" customWidth="1"/>
    <col min="6672" max="6672" width="9.33203125" style="167" bestFit="1" customWidth="1"/>
    <col min="6673" max="6673" width="11.5546875" style="167" bestFit="1" customWidth="1"/>
    <col min="6674" max="6674" width="9.33203125" style="167" bestFit="1" customWidth="1"/>
    <col min="6675" max="6675" width="11.44140625" style="167" bestFit="1" customWidth="1"/>
    <col min="6676" max="6676" width="9.44140625" style="167" bestFit="1" customWidth="1"/>
    <col min="6677" max="6677" width="11.5546875" style="167" bestFit="1" customWidth="1"/>
    <col min="6678" max="6678" width="9.109375" style="167"/>
    <col min="6679" max="6679" width="10.5546875" style="167" bestFit="1" customWidth="1"/>
    <col min="6680" max="6680" width="9.109375" style="167"/>
    <col min="6681" max="6681" width="10.88671875" style="167" customWidth="1"/>
    <col min="6682" max="6682" width="9.109375" style="167"/>
    <col min="6683" max="6683" width="11.5546875" style="167" customWidth="1"/>
    <col min="6684" max="6684" width="9.109375" style="167"/>
    <col min="6685" max="6685" width="11.5546875" style="167" bestFit="1" customWidth="1"/>
    <col min="6686" max="6686" width="14.88671875" style="167" customWidth="1"/>
    <col min="6687" max="6687" width="9.109375" style="167"/>
    <col min="6688" max="6688" width="11.5546875" style="167" customWidth="1"/>
    <col min="6689" max="6689" width="9.109375" style="167"/>
    <col min="6690" max="6690" width="11" style="167" customWidth="1"/>
    <col min="6691" max="6691" width="9.109375" style="167"/>
    <col min="6692" max="6692" width="11.88671875" style="167" customWidth="1"/>
    <col min="6693" max="6693" width="9.109375" style="167"/>
    <col min="6694" max="6694" width="10.5546875" style="167" customWidth="1"/>
    <col min="6695" max="6695" width="9.33203125" style="167" bestFit="1" customWidth="1"/>
    <col min="6696" max="6696" width="11.33203125" style="167" bestFit="1" customWidth="1"/>
    <col min="6697" max="6697" width="9.109375" style="167"/>
    <col min="6698" max="6698" width="11.44140625" style="167" customWidth="1"/>
    <col min="6699" max="6699" width="9.109375" style="167"/>
    <col min="6700" max="6700" width="12.109375" style="167" customWidth="1"/>
    <col min="6701" max="6701" width="9.109375" style="167"/>
    <col min="6702" max="6702" width="10.88671875" style="167" bestFit="1" customWidth="1"/>
    <col min="6703" max="6703" width="13.5546875" style="167" customWidth="1"/>
    <col min="6704" max="6704" width="9.33203125" style="167" bestFit="1" customWidth="1"/>
    <col min="6705" max="6705" width="12" style="167" bestFit="1" customWidth="1"/>
    <col min="6706" max="6706" width="9.33203125" style="167" bestFit="1" customWidth="1"/>
    <col min="6707" max="6707" width="12" style="167" bestFit="1" customWidth="1"/>
    <col min="6708" max="6708" width="9.33203125" style="167" bestFit="1" customWidth="1"/>
    <col min="6709" max="6709" width="12" style="167" bestFit="1" customWidth="1"/>
    <col min="6710" max="6710" width="9.109375" style="167"/>
    <col min="6711" max="6711" width="10.88671875" style="167" bestFit="1" customWidth="1"/>
    <col min="6712" max="6712" width="9.33203125" style="167" bestFit="1" customWidth="1"/>
    <col min="6713" max="6713" width="12" style="167" bestFit="1" customWidth="1"/>
    <col min="6714" max="6714" width="9.109375" style="167"/>
    <col min="6715" max="6715" width="10.88671875" style="167" bestFit="1" customWidth="1"/>
    <col min="6716" max="6716" width="9.109375" style="167"/>
    <col min="6717" max="6717" width="12" style="167" bestFit="1" customWidth="1"/>
    <col min="6718" max="6718" width="9.109375" style="167"/>
    <col min="6719" max="6719" width="10.88671875" style="167" bestFit="1" customWidth="1"/>
    <col min="6720" max="6912" width="9.109375" style="167"/>
    <col min="6913" max="6913" width="5.44140625" style="167" bestFit="1" customWidth="1"/>
    <col min="6914" max="6914" width="15" style="167" customWidth="1"/>
    <col min="6915" max="6915" width="85.6640625" style="167" customWidth="1"/>
    <col min="6916" max="6916" width="7.33203125" style="167" customWidth="1"/>
    <col min="6917" max="6917" width="10.33203125" style="167" bestFit="1" customWidth="1"/>
    <col min="6918" max="6918" width="12.6640625" style="167" customWidth="1"/>
    <col min="6919" max="6920" width="14.33203125" style="167" customWidth="1"/>
    <col min="6921" max="6921" width="13.44140625" style="167" bestFit="1" customWidth="1"/>
    <col min="6922" max="6922" width="8.109375" style="167" customWidth="1"/>
    <col min="6923" max="6923" width="11.6640625" style="167" customWidth="1"/>
    <col min="6924" max="6924" width="9.44140625" style="167" bestFit="1" customWidth="1"/>
    <col min="6925" max="6925" width="10.44140625" style="167" customWidth="1"/>
    <col min="6926" max="6926" width="9.33203125" style="167" bestFit="1" customWidth="1"/>
    <col min="6927" max="6927" width="11" style="167" customWidth="1"/>
    <col min="6928" max="6928" width="9.33203125" style="167" bestFit="1" customWidth="1"/>
    <col min="6929" max="6929" width="11.5546875" style="167" bestFit="1" customWidth="1"/>
    <col min="6930" max="6930" width="9.33203125" style="167" bestFit="1" customWidth="1"/>
    <col min="6931" max="6931" width="11.44140625" style="167" bestFit="1" customWidth="1"/>
    <col min="6932" max="6932" width="9.44140625" style="167" bestFit="1" customWidth="1"/>
    <col min="6933" max="6933" width="11.5546875" style="167" bestFit="1" customWidth="1"/>
    <col min="6934" max="6934" width="9.109375" style="167"/>
    <col min="6935" max="6935" width="10.5546875" style="167" bestFit="1" customWidth="1"/>
    <col min="6936" max="6936" width="9.109375" style="167"/>
    <col min="6937" max="6937" width="10.88671875" style="167" customWidth="1"/>
    <col min="6938" max="6938" width="9.109375" style="167"/>
    <col min="6939" max="6939" width="11.5546875" style="167" customWidth="1"/>
    <col min="6940" max="6940" width="9.109375" style="167"/>
    <col min="6941" max="6941" width="11.5546875" style="167" bestFit="1" customWidth="1"/>
    <col min="6942" max="6942" width="14.88671875" style="167" customWidth="1"/>
    <col min="6943" max="6943" width="9.109375" style="167"/>
    <col min="6944" max="6944" width="11.5546875" style="167" customWidth="1"/>
    <col min="6945" max="6945" width="9.109375" style="167"/>
    <col min="6946" max="6946" width="11" style="167" customWidth="1"/>
    <col min="6947" max="6947" width="9.109375" style="167"/>
    <col min="6948" max="6948" width="11.88671875" style="167" customWidth="1"/>
    <col min="6949" max="6949" width="9.109375" style="167"/>
    <col min="6950" max="6950" width="10.5546875" style="167" customWidth="1"/>
    <col min="6951" max="6951" width="9.33203125" style="167" bestFit="1" customWidth="1"/>
    <col min="6952" max="6952" width="11.33203125" style="167" bestFit="1" customWidth="1"/>
    <col min="6953" max="6953" width="9.109375" style="167"/>
    <col min="6954" max="6954" width="11.44140625" style="167" customWidth="1"/>
    <col min="6955" max="6955" width="9.109375" style="167"/>
    <col min="6956" max="6956" width="12.109375" style="167" customWidth="1"/>
    <col min="6957" max="6957" width="9.109375" style="167"/>
    <col min="6958" max="6958" width="10.88671875" style="167" bestFit="1" customWidth="1"/>
    <col min="6959" max="6959" width="13.5546875" style="167" customWidth="1"/>
    <col min="6960" max="6960" width="9.33203125" style="167" bestFit="1" customWidth="1"/>
    <col min="6961" max="6961" width="12" style="167" bestFit="1" customWidth="1"/>
    <col min="6962" max="6962" width="9.33203125" style="167" bestFit="1" customWidth="1"/>
    <col min="6963" max="6963" width="12" style="167" bestFit="1" customWidth="1"/>
    <col min="6964" max="6964" width="9.33203125" style="167" bestFit="1" customWidth="1"/>
    <col min="6965" max="6965" width="12" style="167" bestFit="1" customWidth="1"/>
    <col min="6966" max="6966" width="9.109375" style="167"/>
    <col min="6967" max="6967" width="10.88671875" style="167" bestFit="1" customWidth="1"/>
    <col min="6968" max="6968" width="9.33203125" style="167" bestFit="1" customWidth="1"/>
    <col min="6969" max="6969" width="12" style="167" bestFit="1" customWidth="1"/>
    <col min="6970" max="6970" width="9.109375" style="167"/>
    <col min="6971" max="6971" width="10.88671875" style="167" bestFit="1" customWidth="1"/>
    <col min="6972" max="6972" width="9.109375" style="167"/>
    <col min="6973" max="6973" width="12" style="167" bestFit="1" customWidth="1"/>
    <col min="6974" max="6974" width="9.109375" style="167"/>
    <col min="6975" max="6975" width="10.88671875" style="167" bestFit="1" customWidth="1"/>
    <col min="6976" max="7168" width="9.109375" style="167"/>
    <col min="7169" max="7169" width="5.44140625" style="167" bestFit="1" customWidth="1"/>
    <col min="7170" max="7170" width="15" style="167" customWidth="1"/>
    <col min="7171" max="7171" width="85.6640625" style="167" customWidth="1"/>
    <col min="7172" max="7172" width="7.33203125" style="167" customWidth="1"/>
    <col min="7173" max="7173" width="10.33203125" style="167" bestFit="1" customWidth="1"/>
    <col min="7174" max="7174" width="12.6640625" style="167" customWidth="1"/>
    <col min="7175" max="7176" width="14.33203125" style="167" customWidth="1"/>
    <col min="7177" max="7177" width="13.44140625" style="167" bestFit="1" customWidth="1"/>
    <col min="7178" max="7178" width="8.109375" style="167" customWidth="1"/>
    <col min="7179" max="7179" width="11.6640625" style="167" customWidth="1"/>
    <col min="7180" max="7180" width="9.44140625" style="167" bestFit="1" customWidth="1"/>
    <col min="7181" max="7181" width="10.44140625" style="167" customWidth="1"/>
    <col min="7182" max="7182" width="9.33203125" style="167" bestFit="1" customWidth="1"/>
    <col min="7183" max="7183" width="11" style="167" customWidth="1"/>
    <col min="7184" max="7184" width="9.33203125" style="167" bestFit="1" customWidth="1"/>
    <col min="7185" max="7185" width="11.5546875" style="167" bestFit="1" customWidth="1"/>
    <col min="7186" max="7186" width="9.33203125" style="167" bestFit="1" customWidth="1"/>
    <col min="7187" max="7187" width="11.44140625" style="167" bestFit="1" customWidth="1"/>
    <col min="7188" max="7188" width="9.44140625" style="167" bestFit="1" customWidth="1"/>
    <col min="7189" max="7189" width="11.5546875" style="167" bestFit="1" customWidth="1"/>
    <col min="7190" max="7190" width="9.109375" style="167"/>
    <col min="7191" max="7191" width="10.5546875" style="167" bestFit="1" customWidth="1"/>
    <col min="7192" max="7192" width="9.109375" style="167"/>
    <col min="7193" max="7193" width="10.88671875" style="167" customWidth="1"/>
    <col min="7194" max="7194" width="9.109375" style="167"/>
    <col min="7195" max="7195" width="11.5546875" style="167" customWidth="1"/>
    <col min="7196" max="7196" width="9.109375" style="167"/>
    <col min="7197" max="7197" width="11.5546875" style="167" bestFit="1" customWidth="1"/>
    <col min="7198" max="7198" width="14.88671875" style="167" customWidth="1"/>
    <col min="7199" max="7199" width="9.109375" style="167"/>
    <col min="7200" max="7200" width="11.5546875" style="167" customWidth="1"/>
    <col min="7201" max="7201" width="9.109375" style="167"/>
    <col min="7202" max="7202" width="11" style="167" customWidth="1"/>
    <col min="7203" max="7203" width="9.109375" style="167"/>
    <col min="7204" max="7204" width="11.88671875" style="167" customWidth="1"/>
    <col min="7205" max="7205" width="9.109375" style="167"/>
    <col min="7206" max="7206" width="10.5546875" style="167" customWidth="1"/>
    <col min="7207" max="7207" width="9.33203125" style="167" bestFit="1" customWidth="1"/>
    <col min="7208" max="7208" width="11.33203125" style="167" bestFit="1" customWidth="1"/>
    <col min="7209" max="7209" width="9.109375" style="167"/>
    <col min="7210" max="7210" width="11.44140625" style="167" customWidth="1"/>
    <col min="7211" max="7211" width="9.109375" style="167"/>
    <col min="7212" max="7212" width="12.109375" style="167" customWidth="1"/>
    <col min="7213" max="7213" width="9.109375" style="167"/>
    <col min="7214" max="7214" width="10.88671875" style="167" bestFit="1" customWidth="1"/>
    <col min="7215" max="7215" width="13.5546875" style="167" customWidth="1"/>
    <col min="7216" max="7216" width="9.33203125" style="167" bestFit="1" customWidth="1"/>
    <col min="7217" max="7217" width="12" style="167" bestFit="1" customWidth="1"/>
    <col min="7218" max="7218" width="9.33203125" style="167" bestFit="1" customWidth="1"/>
    <col min="7219" max="7219" width="12" style="167" bestFit="1" customWidth="1"/>
    <col min="7220" max="7220" width="9.33203125" style="167" bestFit="1" customWidth="1"/>
    <col min="7221" max="7221" width="12" style="167" bestFit="1" customWidth="1"/>
    <col min="7222" max="7222" width="9.109375" style="167"/>
    <col min="7223" max="7223" width="10.88671875" style="167" bestFit="1" customWidth="1"/>
    <col min="7224" max="7224" width="9.33203125" style="167" bestFit="1" customWidth="1"/>
    <col min="7225" max="7225" width="12" style="167" bestFit="1" customWidth="1"/>
    <col min="7226" max="7226" width="9.109375" style="167"/>
    <col min="7227" max="7227" width="10.88671875" style="167" bestFit="1" customWidth="1"/>
    <col min="7228" max="7228" width="9.109375" style="167"/>
    <col min="7229" max="7229" width="12" style="167" bestFit="1" customWidth="1"/>
    <col min="7230" max="7230" width="9.109375" style="167"/>
    <col min="7231" max="7231" width="10.88671875" style="167" bestFit="1" customWidth="1"/>
    <col min="7232" max="7424" width="9.109375" style="167"/>
    <col min="7425" max="7425" width="5.44140625" style="167" bestFit="1" customWidth="1"/>
    <col min="7426" max="7426" width="15" style="167" customWidth="1"/>
    <col min="7427" max="7427" width="85.6640625" style="167" customWidth="1"/>
    <col min="7428" max="7428" width="7.33203125" style="167" customWidth="1"/>
    <col min="7429" max="7429" width="10.33203125" style="167" bestFit="1" customWidth="1"/>
    <col min="7430" max="7430" width="12.6640625" style="167" customWidth="1"/>
    <col min="7431" max="7432" width="14.33203125" style="167" customWidth="1"/>
    <col min="7433" max="7433" width="13.44140625" style="167" bestFit="1" customWidth="1"/>
    <col min="7434" max="7434" width="8.109375" style="167" customWidth="1"/>
    <col min="7435" max="7435" width="11.6640625" style="167" customWidth="1"/>
    <col min="7436" max="7436" width="9.44140625" style="167" bestFit="1" customWidth="1"/>
    <col min="7437" max="7437" width="10.44140625" style="167" customWidth="1"/>
    <col min="7438" max="7438" width="9.33203125" style="167" bestFit="1" customWidth="1"/>
    <col min="7439" max="7439" width="11" style="167" customWidth="1"/>
    <col min="7440" max="7440" width="9.33203125" style="167" bestFit="1" customWidth="1"/>
    <col min="7441" max="7441" width="11.5546875" style="167" bestFit="1" customWidth="1"/>
    <col min="7442" max="7442" width="9.33203125" style="167" bestFit="1" customWidth="1"/>
    <col min="7443" max="7443" width="11.44140625" style="167" bestFit="1" customWidth="1"/>
    <col min="7444" max="7444" width="9.44140625" style="167" bestFit="1" customWidth="1"/>
    <col min="7445" max="7445" width="11.5546875" style="167" bestFit="1" customWidth="1"/>
    <col min="7446" max="7446" width="9.109375" style="167"/>
    <col min="7447" max="7447" width="10.5546875" style="167" bestFit="1" customWidth="1"/>
    <col min="7448" max="7448" width="9.109375" style="167"/>
    <col min="7449" max="7449" width="10.88671875" style="167" customWidth="1"/>
    <col min="7450" max="7450" width="9.109375" style="167"/>
    <col min="7451" max="7451" width="11.5546875" style="167" customWidth="1"/>
    <col min="7452" max="7452" width="9.109375" style="167"/>
    <col min="7453" max="7453" width="11.5546875" style="167" bestFit="1" customWidth="1"/>
    <col min="7454" max="7454" width="14.88671875" style="167" customWidth="1"/>
    <col min="7455" max="7455" width="9.109375" style="167"/>
    <col min="7456" max="7456" width="11.5546875" style="167" customWidth="1"/>
    <col min="7457" max="7457" width="9.109375" style="167"/>
    <col min="7458" max="7458" width="11" style="167" customWidth="1"/>
    <col min="7459" max="7459" width="9.109375" style="167"/>
    <col min="7460" max="7460" width="11.88671875" style="167" customWidth="1"/>
    <col min="7461" max="7461" width="9.109375" style="167"/>
    <col min="7462" max="7462" width="10.5546875" style="167" customWidth="1"/>
    <col min="7463" max="7463" width="9.33203125" style="167" bestFit="1" customWidth="1"/>
    <col min="7464" max="7464" width="11.33203125" style="167" bestFit="1" customWidth="1"/>
    <col min="7465" max="7465" width="9.109375" style="167"/>
    <col min="7466" max="7466" width="11.44140625" style="167" customWidth="1"/>
    <col min="7467" max="7467" width="9.109375" style="167"/>
    <col min="7468" max="7468" width="12.109375" style="167" customWidth="1"/>
    <col min="7469" max="7469" width="9.109375" style="167"/>
    <col min="7470" max="7470" width="10.88671875" style="167" bestFit="1" customWidth="1"/>
    <col min="7471" max="7471" width="13.5546875" style="167" customWidth="1"/>
    <col min="7472" max="7472" width="9.33203125" style="167" bestFit="1" customWidth="1"/>
    <col min="7473" max="7473" width="12" style="167" bestFit="1" customWidth="1"/>
    <col min="7474" max="7474" width="9.33203125" style="167" bestFit="1" customWidth="1"/>
    <col min="7475" max="7475" width="12" style="167" bestFit="1" customWidth="1"/>
    <col min="7476" max="7476" width="9.33203125" style="167" bestFit="1" customWidth="1"/>
    <col min="7477" max="7477" width="12" style="167" bestFit="1" customWidth="1"/>
    <col min="7478" max="7478" width="9.109375" style="167"/>
    <col min="7479" max="7479" width="10.88671875" style="167" bestFit="1" customWidth="1"/>
    <col min="7480" max="7480" width="9.33203125" style="167" bestFit="1" customWidth="1"/>
    <col min="7481" max="7481" width="12" style="167" bestFit="1" customWidth="1"/>
    <col min="7482" max="7482" width="9.109375" style="167"/>
    <col min="7483" max="7483" width="10.88671875" style="167" bestFit="1" customWidth="1"/>
    <col min="7484" max="7484" width="9.109375" style="167"/>
    <col min="7485" max="7485" width="12" style="167" bestFit="1" customWidth="1"/>
    <col min="7486" max="7486" width="9.109375" style="167"/>
    <col min="7487" max="7487" width="10.88671875" style="167" bestFit="1" customWidth="1"/>
    <col min="7488" max="7680" width="9.109375" style="167"/>
    <col min="7681" max="7681" width="5.44140625" style="167" bestFit="1" customWidth="1"/>
    <col min="7682" max="7682" width="15" style="167" customWidth="1"/>
    <col min="7683" max="7683" width="85.6640625" style="167" customWidth="1"/>
    <col min="7684" max="7684" width="7.33203125" style="167" customWidth="1"/>
    <col min="7685" max="7685" width="10.33203125" style="167" bestFit="1" customWidth="1"/>
    <col min="7686" max="7686" width="12.6640625" style="167" customWidth="1"/>
    <col min="7687" max="7688" width="14.33203125" style="167" customWidth="1"/>
    <col min="7689" max="7689" width="13.44140625" style="167" bestFit="1" customWidth="1"/>
    <col min="7690" max="7690" width="8.109375" style="167" customWidth="1"/>
    <col min="7691" max="7691" width="11.6640625" style="167" customWidth="1"/>
    <col min="7692" max="7692" width="9.44140625" style="167" bestFit="1" customWidth="1"/>
    <col min="7693" max="7693" width="10.44140625" style="167" customWidth="1"/>
    <col min="7694" max="7694" width="9.33203125" style="167" bestFit="1" customWidth="1"/>
    <col min="7695" max="7695" width="11" style="167" customWidth="1"/>
    <col min="7696" max="7696" width="9.33203125" style="167" bestFit="1" customWidth="1"/>
    <col min="7697" max="7697" width="11.5546875" style="167" bestFit="1" customWidth="1"/>
    <col min="7698" max="7698" width="9.33203125" style="167" bestFit="1" customWidth="1"/>
    <col min="7699" max="7699" width="11.44140625" style="167" bestFit="1" customWidth="1"/>
    <col min="7700" max="7700" width="9.44140625" style="167" bestFit="1" customWidth="1"/>
    <col min="7701" max="7701" width="11.5546875" style="167" bestFit="1" customWidth="1"/>
    <col min="7702" max="7702" width="9.109375" style="167"/>
    <col min="7703" max="7703" width="10.5546875" style="167" bestFit="1" customWidth="1"/>
    <col min="7704" max="7704" width="9.109375" style="167"/>
    <col min="7705" max="7705" width="10.88671875" style="167" customWidth="1"/>
    <col min="7706" max="7706" width="9.109375" style="167"/>
    <col min="7707" max="7707" width="11.5546875" style="167" customWidth="1"/>
    <col min="7708" max="7708" width="9.109375" style="167"/>
    <col min="7709" max="7709" width="11.5546875" style="167" bestFit="1" customWidth="1"/>
    <col min="7710" max="7710" width="14.88671875" style="167" customWidth="1"/>
    <col min="7711" max="7711" width="9.109375" style="167"/>
    <col min="7712" max="7712" width="11.5546875" style="167" customWidth="1"/>
    <col min="7713" max="7713" width="9.109375" style="167"/>
    <col min="7714" max="7714" width="11" style="167" customWidth="1"/>
    <col min="7715" max="7715" width="9.109375" style="167"/>
    <col min="7716" max="7716" width="11.88671875" style="167" customWidth="1"/>
    <col min="7717" max="7717" width="9.109375" style="167"/>
    <col min="7718" max="7718" width="10.5546875" style="167" customWidth="1"/>
    <col min="7719" max="7719" width="9.33203125" style="167" bestFit="1" customWidth="1"/>
    <col min="7720" max="7720" width="11.33203125" style="167" bestFit="1" customWidth="1"/>
    <col min="7721" max="7721" width="9.109375" style="167"/>
    <col min="7722" max="7722" width="11.44140625" style="167" customWidth="1"/>
    <col min="7723" max="7723" width="9.109375" style="167"/>
    <col min="7724" max="7724" width="12.109375" style="167" customWidth="1"/>
    <col min="7725" max="7725" width="9.109375" style="167"/>
    <col min="7726" max="7726" width="10.88671875" style="167" bestFit="1" customWidth="1"/>
    <col min="7727" max="7727" width="13.5546875" style="167" customWidth="1"/>
    <col min="7728" max="7728" width="9.33203125" style="167" bestFit="1" customWidth="1"/>
    <col min="7729" max="7729" width="12" style="167" bestFit="1" customWidth="1"/>
    <col min="7730" max="7730" width="9.33203125" style="167" bestFit="1" customWidth="1"/>
    <col min="7731" max="7731" width="12" style="167" bestFit="1" customWidth="1"/>
    <col min="7732" max="7732" width="9.33203125" style="167" bestFit="1" customWidth="1"/>
    <col min="7733" max="7733" width="12" style="167" bestFit="1" customWidth="1"/>
    <col min="7734" max="7734" width="9.109375" style="167"/>
    <col min="7735" max="7735" width="10.88671875" style="167" bestFit="1" customWidth="1"/>
    <col min="7736" max="7736" width="9.33203125" style="167" bestFit="1" customWidth="1"/>
    <col min="7737" max="7737" width="12" style="167" bestFit="1" customWidth="1"/>
    <col min="7738" max="7738" width="9.109375" style="167"/>
    <col min="7739" max="7739" width="10.88671875" style="167" bestFit="1" customWidth="1"/>
    <col min="7740" max="7740" width="9.109375" style="167"/>
    <col min="7741" max="7741" width="12" style="167" bestFit="1" customWidth="1"/>
    <col min="7742" max="7742" width="9.109375" style="167"/>
    <col min="7743" max="7743" width="10.88671875" style="167" bestFit="1" customWidth="1"/>
    <col min="7744" max="7936" width="9.109375" style="167"/>
    <col min="7937" max="7937" width="5.44140625" style="167" bestFit="1" customWidth="1"/>
    <col min="7938" max="7938" width="15" style="167" customWidth="1"/>
    <col min="7939" max="7939" width="85.6640625" style="167" customWidth="1"/>
    <col min="7940" max="7940" width="7.33203125" style="167" customWidth="1"/>
    <col min="7941" max="7941" width="10.33203125" style="167" bestFit="1" customWidth="1"/>
    <col min="7942" max="7942" width="12.6640625" style="167" customWidth="1"/>
    <col min="7943" max="7944" width="14.33203125" style="167" customWidth="1"/>
    <col min="7945" max="7945" width="13.44140625" style="167" bestFit="1" customWidth="1"/>
    <col min="7946" max="7946" width="8.109375" style="167" customWidth="1"/>
    <col min="7947" max="7947" width="11.6640625" style="167" customWidth="1"/>
    <col min="7948" max="7948" width="9.44140625" style="167" bestFit="1" customWidth="1"/>
    <col min="7949" max="7949" width="10.44140625" style="167" customWidth="1"/>
    <col min="7950" max="7950" width="9.33203125" style="167" bestFit="1" customWidth="1"/>
    <col min="7951" max="7951" width="11" style="167" customWidth="1"/>
    <col min="7952" max="7952" width="9.33203125" style="167" bestFit="1" customWidth="1"/>
    <col min="7953" max="7953" width="11.5546875" style="167" bestFit="1" customWidth="1"/>
    <col min="7954" max="7954" width="9.33203125" style="167" bestFit="1" customWidth="1"/>
    <col min="7955" max="7955" width="11.44140625" style="167" bestFit="1" customWidth="1"/>
    <col min="7956" max="7956" width="9.44140625" style="167" bestFit="1" customWidth="1"/>
    <col min="7957" max="7957" width="11.5546875" style="167" bestFit="1" customWidth="1"/>
    <col min="7958" max="7958" width="9.109375" style="167"/>
    <col min="7959" max="7959" width="10.5546875" style="167" bestFit="1" customWidth="1"/>
    <col min="7960" max="7960" width="9.109375" style="167"/>
    <col min="7961" max="7961" width="10.88671875" style="167" customWidth="1"/>
    <col min="7962" max="7962" width="9.109375" style="167"/>
    <col min="7963" max="7963" width="11.5546875" style="167" customWidth="1"/>
    <col min="7964" max="7964" width="9.109375" style="167"/>
    <col min="7965" max="7965" width="11.5546875" style="167" bestFit="1" customWidth="1"/>
    <col min="7966" max="7966" width="14.88671875" style="167" customWidth="1"/>
    <col min="7967" max="7967" width="9.109375" style="167"/>
    <col min="7968" max="7968" width="11.5546875" style="167" customWidth="1"/>
    <col min="7969" max="7969" width="9.109375" style="167"/>
    <col min="7970" max="7970" width="11" style="167" customWidth="1"/>
    <col min="7971" max="7971" width="9.109375" style="167"/>
    <col min="7972" max="7972" width="11.88671875" style="167" customWidth="1"/>
    <col min="7973" max="7973" width="9.109375" style="167"/>
    <col min="7974" max="7974" width="10.5546875" style="167" customWidth="1"/>
    <col min="7975" max="7975" width="9.33203125" style="167" bestFit="1" customWidth="1"/>
    <col min="7976" max="7976" width="11.33203125" style="167" bestFit="1" customWidth="1"/>
    <col min="7977" max="7977" width="9.109375" style="167"/>
    <col min="7978" max="7978" width="11.44140625" style="167" customWidth="1"/>
    <col min="7979" max="7979" width="9.109375" style="167"/>
    <col min="7980" max="7980" width="12.109375" style="167" customWidth="1"/>
    <col min="7981" max="7981" width="9.109375" style="167"/>
    <col min="7982" max="7982" width="10.88671875" style="167" bestFit="1" customWidth="1"/>
    <col min="7983" max="7983" width="13.5546875" style="167" customWidth="1"/>
    <col min="7984" max="7984" width="9.33203125" style="167" bestFit="1" customWidth="1"/>
    <col min="7985" max="7985" width="12" style="167" bestFit="1" customWidth="1"/>
    <col min="7986" max="7986" width="9.33203125" style="167" bestFit="1" customWidth="1"/>
    <col min="7987" max="7987" width="12" style="167" bestFit="1" customWidth="1"/>
    <col min="7988" max="7988" width="9.33203125" style="167" bestFit="1" customWidth="1"/>
    <col min="7989" max="7989" width="12" style="167" bestFit="1" customWidth="1"/>
    <col min="7990" max="7990" width="9.109375" style="167"/>
    <col min="7991" max="7991" width="10.88671875" style="167" bestFit="1" customWidth="1"/>
    <col min="7992" max="7992" width="9.33203125" style="167" bestFit="1" customWidth="1"/>
    <col min="7993" max="7993" width="12" style="167" bestFit="1" customWidth="1"/>
    <col min="7994" max="7994" width="9.109375" style="167"/>
    <col min="7995" max="7995" width="10.88671875" style="167" bestFit="1" customWidth="1"/>
    <col min="7996" max="7996" width="9.109375" style="167"/>
    <col min="7997" max="7997" width="12" style="167" bestFit="1" customWidth="1"/>
    <col min="7998" max="7998" width="9.109375" style="167"/>
    <col min="7999" max="7999" width="10.88671875" style="167" bestFit="1" customWidth="1"/>
    <col min="8000" max="8192" width="9.109375" style="167"/>
    <col min="8193" max="8193" width="5.44140625" style="167" bestFit="1" customWidth="1"/>
    <col min="8194" max="8194" width="15" style="167" customWidth="1"/>
    <col min="8195" max="8195" width="85.6640625" style="167" customWidth="1"/>
    <col min="8196" max="8196" width="7.33203125" style="167" customWidth="1"/>
    <col min="8197" max="8197" width="10.33203125" style="167" bestFit="1" customWidth="1"/>
    <col min="8198" max="8198" width="12.6640625" style="167" customWidth="1"/>
    <col min="8199" max="8200" width="14.33203125" style="167" customWidth="1"/>
    <col min="8201" max="8201" width="13.44140625" style="167" bestFit="1" customWidth="1"/>
    <col min="8202" max="8202" width="8.109375" style="167" customWidth="1"/>
    <col min="8203" max="8203" width="11.6640625" style="167" customWidth="1"/>
    <col min="8204" max="8204" width="9.44140625" style="167" bestFit="1" customWidth="1"/>
    <col min="8205" max="8205" width="10.44140625" style="167" customWidth="1"/>
    <col min="8206" max="8206" width="9.33203125" style="167" bestFit="1" customWidth="1"/>
    <col min="8207" max="8207" width="11" style="167" customWidth="1"/>
    <col min="8208" max="8208" width="9.33203125" style="167" bestFit="1" customWidth="1"/>
    <col min="8209" max="8209" width="11.5546875" style="167" bestFit="1" customWidth="1"/>
    <col min="8210" max="8210" width="9.33203125" style="167" bestFit="1" customWidth="1"/>
    <col min="8211" max="8211" width="11.44140625" style="167" bestFit="1" customWidth="1"/>
    <col min="8212" max="8212" width="9.44140625" style="167" bestFit="1" customWidth="1"/>
    <col min="8213" max="8213" width="11.5546875" style="167" bestFit="1" customWidth="1"/>
    <col min="8214" max="8214" width="9.109375" style="167"/>
    <col min="8215" max="8215" width="10.5546875" style="167" bestFit="1" customWidth="1"/>
    <col min="8216" max="8216" width="9.109375" style="167"/>
    <col min="8217" max="8217" width="10.88671875" style="167" customWidth="1"/>
    <col min="8218" max="8218" width="9.109375" style="167"/>
    <col min="8219" max="8219" width="11.5546875" style="167" customWidth="1"/>
    <col min="8220" max="8220" width="9.109375" style="167"/>
    <col min="8221" max="8221" width="11.5546875" style="167" bestFit="1" customWidth="1"/>
    <col min="8222" max="8222" width="14.88671875" style="167" customWidth="1"/>
    <col min="8223" max="8223" width="9.109375" style="167"/>
    <col min="8224" max="8224" width="11.5546875" style="167" customWidth="1"/>
    <col min="8225" max="8225" width="9.109375" style="167"/>
    <col min="8226" max="8226" width="11" style="167" customWidth="1"/>
    <col min="8227" max="8227" width="9.109375" style="167"/>
    <col min="8228" max="8228" width="11.88671875" style="167" customWidth="1"/>
    <col min="8229" max="8229" width="9.109375" style="167"/>
    <col min="8230" max="8230" width="10.5546875" style="167" customWidth="1"/>
    <col min="8231" max="8231" width="9.33203125" style="167" bestFit="1" customWidth="1"/>
    <col min="8232" max="8232" width="11.33203125" style="167" bestFit="1" customWidth="1"/>
    <col min="8233" max="8233" width="9.109375" style="167"/>
    <col min="8234" max="8234" width="11.44140625" style="167" customWidth="1"/>
    <col min="8235" max="8235" width="9.109375" style="167"/>
    <col min="8236" max="8236" width="12.109375" style="167" customWidth="1"/>
    <col min="8237" max="8237" width="9.109375" style="167"/>
    <col min="8238" max="8238" width="10.88671875" style="167" bestFit="1" customWidth="1"/>
    <col min="8239" max="8239" width="13.5546875" style="167" customWidth="1"/>
    <col min="8240" max="8240" width="9.33203125" style="167" bestFit="1" customWidth="1"/>
    <col min="8241" max="8241" width="12" style="167" bestFit="1" customWidth="1"/>
    <col min="8242" max="8242" width="9.33203125" style="167" bestFit="1" customWidth="1"/>
    <col min="8243" max="8243" width="12" style="167" bestFit="1" customWidth="1"/>
    <col min="8244" max="8244" width="9.33203125" style="167" bestFit="1" customWidth="1"/>
    <col min="8245" max="8245" width="12" style="167" bestFit="1" customWidth="1"/>
    <col min="8246" max="8246" width="9.109375" style="167"/>
    <col min="8247" max="8247" width="10.88671875" style="167" bestFit="1" customWidth="1"/>
    <col min="8248" max="8248" width="9.33203125" style="167" bestFit="1" customWidth="1"/>
    <col min="8249" max="8249" width="12" style="167" bestFit="1" customWidth="1"/>
    <col min="8250" max="8250" width="9.109375" style="167"/>
    <col min="8251" max="8251" width="10.88671875" style="167" bestFit="1" customWidth="1"/>
    <col min="8252" max="8252" width="9.109375" style="167"/>
    <col min="8253" max="8253" width="12" style="167" bestFit="1" customWidth="1"/>
    <col min="8254" max="8254" width="9.109375" style="167"/>
    <col min="8255" max="8255" width="10.88671875" style="167" bestFit="1" customWidth="1"/>
    <col min="8256" max="8448" width="9.109375" style="167"/>
    <col min="8449" max="8449" width="5.44140625" style="167" bestFit="1" customWidth="1"/>
    <col min="8450" max="8450" width="15" style="167" customWidth="1"/>
    <col min="8451" max="8451" width="85.6640625" style="167" customWidth="1"/>
    <col min="8452" max="8452" width="7.33203125" style="167" customWidth="1"/>
    <col min="8453" max="8453" width="10.33203125" style="167" bestFit="1" customWidth="1"/>
    <col min="8454" max="8454" width="12.6640625" style="167" customWidth="1"/>
    <col min="8455" max="8456" width="14.33203125" style="167" customWidth="1"/>
    <col min="8457" max="8457" width="13.44140625" style="167" bestFit="1" customWidth="1"/>
    <col min="8458" max="8458" width="8.109375" style="167" customWidth="1"/>
    <col min="8459" max="8459" width="11.6640625" style="167" customWidth="1"/>
    <col min="8460" max="8460" width="9.44140625" style="167" bestFit="1" customWidth="1"/>
    <col min="8461" max="8461" width="10.44140625" style="167" customWidth="1"/>
    <col min="8462" max="8462" width="9.33203125" style="167" bestFit="1" customWidth="1"/>
    <col min="8463" max="8463" width="11" style="167" customWidth="1"/>
    <col min="8464" max="8464" width="9.33203125" style="167" bestFit="1" customWidth="1"/>
    <col min="8465" max="8465" width="11.5546875" style="167" bestFit="1" customWidth="1"/>
    <col min="8466" max="8466" width="9.33203125" style="167" bestFit="1" customWidth="1"/>
    <col min="8467" max="8467" width="11.44140625" style="167" bestFit="1" customWidth="1"/>
    <col min="8468" max="8468" width="9.44140625" style="167" bestFit="1" customWidth="1"/>
    <col min="8469" max="8469" width="11.5546875" style="167" bestFit="1" customWidth="1"/>
    <col min="8470" max="8470" width="9.109375" style="167"/>
    <col min="8471" max="8471" width="10.5546875" style="167" bestFit="1" customWidth="1"/>
    <col min="8472" max="8472" width="9.109375" style="167"/>
    <col min="8473" max="8473" width="10.88671875" style="167" customWidth="1"/>
    <col min="8474" max="8474" width="9.109375" style="167"/>
    <col min="8475" max="8475" width="11.5546875" style="167" customWidth="1"/>
    <col min="8476" max="8476" width="9.109375" style="167"/>
    <col min="8477" max="8477" width="11.5546875" style="167" bestFit="1" customWidth="1"/>
    <col min="8478" max="8478" width="14.88671875" style="167" customWidth="1"/>
    <col min="8479" max="8479" width="9.109375" style="167"/>
    <col min="8480" max="8480" width="11.5546875" style="167" customWidth="1"/>
    <col min="8481" max="8481" width="9.109375" style="167"/>
    <col min="8482" max="8482" width="11" style="167" customWidth="1"/>
    <col min="8483" max="8483" width="9.109375" style="167"/>
    <col min="8484" max="8484" width="11.88671875" style="167" customWidth="1"/>
    <col min="8485" max="8485" width="9.109375" style="167"/>
    <col min="8486" max="8486" width="10.5546875" style="167" customWidth="1"/>
    <col min="8487" max="8487" width="9.33203125" style="167" bestFit="1" customWidth="1"/>
    <col min="8488" max="8488" width="11.33203125" style="167" bestFit="1" customWidth="1"/>
    <col min="8489" max="8489" width="9.109375" style="167"/>
    <col min="8490" max="8490" width="11.44140625" style="167" customWidth="1"/>
    <col min="8491" max="8491" width="9.109375" style="167"/>
    <col min="8492" max="8492" width="12.109375" style="167" customWidth="1"/>
    <col min="8493" max="8493" width="9.109375" style="167"/>
    <col min="8494" max="8494" width="10.88671875" style="167" bestFit="1" customWidth="1"/>
    <col min="8495" max="8495" width="13.5546875" style="167" customWidth="1"/>
    <col min="8496" max="8496" width="9.33203125" style="167" bestFit="1" customWidth="1"/>
    <col min="8497" max="8497" width="12" style="167" bestFit="1" customWidth="1"/>
    <col min="8498" max="8498" width="9.33203125" style="167" bestFit="1" customWidth="1"/>
    <col min="8499" max="8499" width="12" style="167" bestFit="1" customWidth="1"/>
    <col min="8500" max="8500" width="9.33203125" style="167" bestFit="1" customWidth="1"/>
    <col min="8501" max="8501" width="12" style="167" bestFit="1" customWidth="1"/>
    <col min="8502" max="8502" width="9.109375" style="167"/>
    <col min="8503" max="8503" width="10.88671875" style="167" bestFit="1" customWidth="1"/>
    <col min="8504" max="8504" width="9.33203125" style="167" bestFit="1" customWidth="1"/>
    <col min="8505" max="8505" width="12" style="167" bestFit="1" customWidth="1"/>
    <col min="8506" max="8506" width="9.109375" style="167"/>
    <col min="8507" max="8507" width="10.88671875" style="167" bestFit="1" customWidth="1"/>
    <col min="8508" max="8508" width="9.109375" style="167"/>
    <col min="8509" max="8509" width="12" style="167" bestFit="1" customWidth="1"/>
    <col min="8510" max="8510" width="9.109375" style="167"/>
    <col min="8511" max="8511" width="10.88671875" style="167" bestFit="1" customWidth="1"/>
    <col min="8512" max="8704" width="9.109375" style="167"/>
    <col min="8705" max="8705" width="5.44140625" style="167" bestFit="1" customWidth="1"/>
    <col min="8706" max="8706" width="15" style="167" customWidth="1"/>
    <col min="8707" max="8707" width="85.6640625" style="167" customWidth="1"/>
    <col min="8708" max="8708" width="7.33203125" style="167" customWidth="1"/>
    <col min="8709" max="8709" width="10.33203125" style="167" bestFit="1" customWidth="1"/>
    <col min="8710" max="8710" width="12.6640625" style="167" customWidth="1"/>
    <col min="8711" max="8712" width="14.33203125" style="167" customWidth="1"/>
    <col min="8713" max="8713" width="13.44140625" style="167" bestFit="1" customWidth="1"/>
    <col min="8714" max="8714" width="8.109375" style="167" customWidth="1"/>
    <col min="8715" max="8715" width="11.6640625" style="167" customWidth="1"/>
    <col min="8716" max="8716" width="9.44140625" style="167" bestFit="1" customWidth="1"/>
    <col min="8717" max="8717" width="10.44140625" style="167" customWidth="1"/>
    <col min="8718" max="8718" width="9.33203125" style="167" bestFit="1" customWidth="1"/>
    <col min="8719" max="8719" width="11" style="167" customWidth="1"/>
    <col min="8720" max="8720" width="9.33203125" style="167" bestFit="1" customWidth="1"/>
    <col min="8721" max="8721" width="11.5546875" style="167" bestFit="1" customWidth="1"/>
    <col min="8722" max="8722" width="9.33203125" style="167" bestFit="1" customWidth="1"/>
    <col min="8723" max="8723" width="11.44140625" style="167" bestFit="1" customWidth="1"/>
    <col min="8724" max="8724" width="9.44140625" style="167" bestFit="1" customWidth="1"/>
    <col min="8725" max="8725" width="11.5546875" style="167" bestFit="1" customWidth="1"/>
    <col min="8726" max="8726" width="9.109375" style="167"/>
    <col min="8727" max="8727" width="10.5546875" style="167" bestFit="1" customWidth="1"/>
    <col min="8728" max="8728" width="9.109375" style="167"/>
    <col min="8729" max="8729" width="10.88671875" style="167" customWidth="1"/>
    <col min="8730" max="8730" width="9.109375" style="167"/>
    <col min="8731" max="8731" width="11.5546875" style="167" customWidth="1"/>
    <col min="8732" max="8732" width="9.109375" style="167"/>
    <col min="8733" max="8733" width="11.5546875" style="167" bestFit="1" customWidth="1"/>
    <col min="8734" max="8734" width="14.88671875" style="167" customWidth="1"/>
    <col min="8735" max="8735" width="9.109375" style="167"/>
    <col min="8736" max="8736" width="11.5546875" style="167" customWidth="1"/>
    <col min="8737" max="8737" width="9.109375" style="167"/>
    <col min="8738" max="8738" width="11" style="167" customWidth="1"/>
    <col min="8739" max="8739" width="9.109375" style="167"/>
    <col min="8740" max="8740" width="11.88671875" style="167" customWidth="1"/>
    <col min="8741" max="8741" width="9.109375" style="167"/>
    <col min="8742" max="8742" width="10.5546875" style="167" customWidth="1"/>
    <col min="8743" max="8743" width="9.33203125" style="167" bestFit="1" customWidth="1"/>
    <col min="8744" max="8744" width="11.33203125" style="167" bestFit="1" customWidth="1"/>
    <col min="8745" max="8745" width="9.109375" style="167"/>
    <col min="8746" max="8746" width="11.44140625" style="167" customWidth="1"/>
    <col min="8747" max="8747" width="9.109375" style="167"/>
    <col min="8748" max="8748" width="12.109375" style="167" customWidth="1"/>
    <col min="8749" max="8749" width="9.109375" style="167"/>
    <col min="8750" max="8750" width="10.88671875" style="167" bestFit="1" customWidth="1"/>
    <col min="8751" max="8751" width="13.5546875" style="167" customWidth="1"/>
    <col min="8752" max="8752" width="9.33203125" style="167" bestFit="1" customWidth="1"/>
    <col min="8753" max="8753" width="12" style="167" bestFit="1" customWidth="1"/>
    <col min="8754" max="8754" width="9.33203125" style="167" bestFit="1" customWidth="1"/>
    <col min="8755" max="8755" width="12" style="167" bestFit="1" customWidth="1"/>
    <col min="8756" max="8756" width="9.33203125" style="167" bestFit="1" customWidth="1"/>
    <col min="8757" max="8757" width="12" style="167" bestFit="1" customWidth="1"/>
    <col min="8758" max="8758" width="9.109375" style="167"/>
    <col min="8759" max="8759" width="10.88671875" style="167" bestFit="1" customWidth="1"/>
    <col min="8760" max="8760" width="9.33203125" style="167" bestFit="1" customWidth="1"/>
    <col min="8761" max="8761" width="12" style="167" bestFit="1" customWidth="1"/>
    <col min="8762" max="8762" width="9.109375" style="167"/>
    <col min="8763" max="8763" width="10.88671875" style="167" bestFit="1" customWidth="1"/>
    <col min="8764" max="8764" width="9.109375" style="167"/>
    <col min="8765" max="8765" width="12" style="167" bestFit="1" customWidth="1"/>
    <col min="8766" max="8766" width="9.109375" style="167"/>
    <col min="8767" max="8767" width="10.88671875" style="167" bestFit="1" customWidth="1"/>
    <col min="8768" max="8960" width="9.109375" style="167"/>
    <col min="8961" max="8961" width="5.44140625" style="167" bestFit="1" customWidth="1"/>
    <col min="8962" max="8962" width="15" style="167" customWidth="1"/>
    <col min="8963" max="8963" width="85.6640625" style="167" customWidth="1"/>
    <col min="8964" max="8964" width="7.33203125" style="167" customWidth="1"/>
    <col min="8965" max="8965" width="10.33203125" style="167" bestFit="1" customWidth="1"/>
    <col min="8966" max="8966" width="12.6640625" style="167" customWidth="1"/>
    <col min="8967" max="8968" width="14.33203125" style="167" customWidth="1"/>
    <col min="8969" max="8969" width="13.44140625" style="167" bestFit="1" customWidth="1"/>
    <col min="8970" max="8970" width="8.109375" style="167" customWidth="1"/>
    <col min="8971" max="8971" width="11.6640625" style="167" customWidth="1"/>
    <col min="8972" max="8972" width="9.44140625" style="167" bestFit="1" customWidth="1"/>
    <col min="8973" max="8973" width="10.44140625" style="167" customWidth="1"/>
    <col min="8974" max="8974" width="9.33203125" style="167" bestFit="1" customWidth="1"/>
    <col min="8975" max="8975" width="11" style="167" customWidth="1"/>
    <col min="8976" max="8976" width="9.33203125" style="167" bestFit="1" customWidth="1"/>
    <col min="8977" max="8977" width="11.5546875" style="167" bestFit="1" customWidth="1"/>
    <col min="8978" max="8978" width="9.33203125" style="167" bestFit="1" customWidth="1"/>
    <col min="8979" max="8979" width="11.44140625" style="167" bestFit="1" customWidth="1"/>
    <col min="8980" max="8980" width="9.44140625" style="167" bestFit="1" customWidth="1"/>
    <col min="8981" max="8981" width="11.5546875" style="167" bestFit="1" customWidth="1"/>
    <col min="8982" max="8982" width="9.109375" style="167"/>
    <col min="8983" max="8983" width="10.5546875" style="167" bestFit="1" customWidth="1"/>
    <col min="8984" max="8984" width="9.109375" style="167"/>
    <col min="8985" max="8985" width="10.88671875" style="167" customWidth="1"/>
    <col min="8986" max="8986" width="9.109375" style="167"/>
    <col min="8987" max="8987" width="11.5546875" style="167" customWidth="1"/>
    <col min="8988" max="8988" width="9.109375" style="167"/>
    <col min="8989" max="8989" width="11.5546875" style="167" bestFit="1" customWidth="1"/>
    <col min="8990" max="8990" width="14.88671875" style="167" customWidth="1"/>
    <col min="8991" max="8991" width="9.109375" style="167"/>
    <col min="8992" max="8992" width="11.5546875" style="167" customWidth="1"/>
    <col min="8993" max="8993" width="9.109375" style="167"/>
    <col min="8994" max="8994" width="11" style="167" customWidth="1"/>
    <col min="8995" max="8995" width="9.109375" style="167"/>
    <col min="8996" max="8996" width="11.88671875" style="167" customWidth="1"/>
    <col min="8997" max="8997" width="9.109375" style="167"/>
    <col min="8998" max="8998" width="10.5546875" style="167" customWidth="1"/>
    <col min="8999" max="8999" width="9.33203125" style="167" bestFit="1" customWidth="1"/>
    <col min="9000" max="9000" width="11.33203125" style="167" bestFit="1" customWidth="1"/>
    <col min="9001" max="9001" width="9.109375" style="167"/>
    <col min="9002" max="9002" width="11.44140625" style="167" customWidth="1"/>
    <col min="9003" max="9003" width="9.109375" style="167"/>
    <col min="9004" max="9004" width="12.109375" style="167" customWidth="1"/>
    <col min="9005" max="9005" width="9.109375" style="167"/>
    <col min="9006" max="9006" width="10.88671875" style="167" bestFit="1" customWidth="1"/>
    <col min="9007" max="9007" width="13.5546875" style="167" customWidth="1"/>
    <col min="9008" max="9008" width="9.33203125" style="167" bestFit="1" customWidth="1"/>
    <col min="9009" max="9009" width="12" style="167" bestFit="1" customWidth="1"/>
    <col min="9010" max="9010" width="9.33203125" style="167" bestFit="1" customWidth="1"/>
    <col min="9011" max="9011" width="12" style="167" bestFit="1" customWidth="1"/>
    <col min="9012" max="9012" width="9.33203125" style="167" bestFit="1" customWidth="1"/>
    <col min="9013" max="9013" width="12" style="167" bestFit="1" customWidth="1"/>
    <col min="9014" max="9014" width="9.109375" style="167"/>
    <col min="9015" max="9015" width="10.88671875" style="167" bestFit="1" customWidth="1"/>
    <col min="9016" max="9016" width="9.33203125" style="167" bestFit="1" customWidth="1"/>
    <col min="9017" max="9017" width="12" style="167" bestFit="1" customWidth="1"/>
    <col min="9018" max="9018" width="9.109375" style="167"/>
    <col min="9019" max="9019" width="10.88671875" style="167" bestFit="1" customWidth="1"/>
    <col min="9020" max="9020" width="9.109375" style="167"/>
    <col min="9021" max="9021" width="12" style="167" bestFit="1" customWidth="1"/>
    <col min="9022" max="9022" width="9.109375" style="167"/>
    <col min="9023" max="9023" width="10.88671875" style="167" bestFit="1" customWidth="1"/>
    <col min="9024" max="9216" width="9.109375" style="167"/>
    <col min="9217" max="9217" width="5.44140625" style="167" bestFit="1" customWidth="1"/>
    <col min="9218" max="9218" width="15" style="167" customWidth="1"/>
    <col min="9219" max="9219" width="85.6640625" style="167" customWidth="1"/>
    <col min="9220" max="9220" width="7.33203125" style="167" customWidth="1"/>
    <col min="9221" max="9221" width="10.33203125" style="167" bestFit="1" customWidth="1"/>
    <col min="9222" max="9222" width="12.6640625" style="167" customWidth="1"/>
    <col min="9223" max="9224" width="14.33203125" style="167" customWidth="1"/>
    <col min="9225" max="9225" width="13.44140625" style="167" bestFit="1" customWidth="1"/>
    <col min="9226" max="9226" width="8.109375" style="167" customWidth="1"/>
    <col min="9227" max="9227" width="11.6640625" style="167" customWidth="1"/>
    <col min="9228" max="9228" width="9.44140625" style="167" bestFit="1" customWidth="1"/>
    <col min="9229" max="9229" width="10.44140625" style="167" customWidth="1"/>
    <col min="9230" max="9230" width="9.33203125" style="167" bestFit="1" customWidth="1"/>
    <col min="9231" max="9231" width="11" style="167" customWidth="1"/>
    <col min="9232" max="9232" width="9.33203125" style="167" bestFit="1" customWidth="1"/>
    <col min="9233" max="9233" width="11.5546875" style="167" bestFit="1" customWidth="1"/>
    <col min="9234" max="9234" width="9.33203125" style="167" bestFit="1" customWidth="1"/>
    <col min="9235" max="9235" width="11.44140625" style="167" bestFit="1" customWidth="1"/>
    <col min="9236" max="9236" width="9.44140625" style="167" bestFit="1" customWidth="1"/>
    <col min="9237" max="9237" width="11.5546875" style="167" bestFit="1" customWidth="1"/>
    <col min="9238" max="9238" width="9.109375" style="167"/>
    <col min="9239" max="9239" width="10.5546875" style="167" bestFit="1" customWidth="1"/>
    <col min="9240" max="9240" width="9.109375" style="167"/>
    <col min="9241" max="9241" width="10.88671875" style="167" customWidth="1"/>
    <col min="9242" max="9242" width="9.109375" style="167"/>
    <col min="9243" max="9243" width="11.5546875" style="167" customWidth="1"/>
    <col min="9244" max="9244" width="9.109375" style="167"/>
    <col min="9245" max="9245" width="11.5546875" style="167" bestFit="1" customWidth="1"/>
    <col min="9246" max="9246" width="14.88671875" style="167" customWidth="1"/>
    <col min="9247" max="9247" width="9.109375" style="167"/>
    <col min="9248" max="9248" width="11.5546875" style="167" customWidth="1"/>
    <col min="9249" max="9249" width="9.109375" style="167"/>
    <col min="9250" max="9250" width="11" style="167" customWidth="1"/>
    <col min="9251" max="9251" width="9.109375" style="167"/>
    <col min="9252" max="9252" width="11.88671875" style="167" customWidth="1"/>
    <col min="9253" max="9253" width="9.109375" style="167"/>
    <col min="9254" max="9254" width="10.5546875" style="167" customWidth="1"/>
    <col min="9255" max="9255" width="9.33203125" style="167" bestFit="1" customWidth="1"/>
    <col min="9256" max="9256" width="11.33203125" style="167" bestFit="1" customWidth="1"/>
    <col min="9257" max="9257" width="9.109375" style="167"/>
    <col min="9258" max="9258" width="11.44140625" style="167" customWidth="1"/>
    <col min="9259" max="9259" width="9.109375" style="167"/>
    <col min="9260" max="9260" width="12.109375" style="167" customWidth="1"/>
    <col min="9261" max="9261" width="9.109375" style="167"/>
    <col min="9262" max="9262" width="10.88671875" style="167" bestFit="1" customWidth="1"/>
    <col min="9263" max="9263" width="13.5546875" style="167" customWidth="1"/>
    <col min="9264" max="9264" width="9.33203125" style="167" bestFit="1" customWidth="1"/>
    <col min="9265" max="9265" width="12" style="167" bestFit="1" customWidth="1"/>
    <col min="9266" max="9266" width="9.33203125" style="167" bestFit="1" customWidth="1"/>
    <col min="9267" max="9267" width="12" style="167" bestFit="1" customWidth="1"/>
    <col min="9268" max="9268" width="9.33203125" style="167" bestFit="1" customWidth="1"/>
    <col min="9269" max="9269" width="12" style="167" bestFit="1" customWidth="1"/>
    <col min="9270" max="9270" width="9.109375" style="167"/>
    <col min="9271" max="9271" width="10.88671875" style="167" bestFit="1" customWidth="1"/>
    <col min="9272" max="9272" width="9.33203125" style="167" bestFit="1" customWidth="1"/>
    <col min="9273" max="9273" width="12" style="167" bestFit="1" customWidth="1"/>
    <col min="9274" max="9274" width="9.109375" style="167"/>
    <col min="9275" max="9275" width="10.88671875" style="167" bestFit="1" customWidth="1"/>
    <col min="9276" max="9276" width="9.109375" style="167"/>
    <col min="9277" max="9277" width="12" style="167" bestFit="1" customWidth="1"/>
    <col min="9278" max="9278" width="9.109375" style="167"/>
    <col min="9279" max="9279" width="10.88671875" style="167" bestFit="1" customWidth="1"/>
    <col min="9280" max="9472" width="9.109375" style="167"/>
    <col min="9473" max="9473" width="5.44140625" style="167" bestFit="1" customWidth="1"/>
    <col min="9474" max="9474" width="15" style="167" customWidth="1"/>
    <col min="9475" max="9475" width="85.6640625" style="167" customWidth="1"/>
    <col min="9476" max="9476" width="7.33203125" style="167" customWidth="1"/>
    <col min="9477" max="9477" width="10.33203125" style="167" bestFit="1" customWidth="1"/>
    <col min="9478" max="9478" width="12.6640625" style="167" customWidth="1"/>
    <col min="9479" max="9480" width="14.33203125" style="167" customWidth="1"/>
    <col min="9481" max="9481" width="13.44140625" style="167" bestFit="1" customWidth="1"/>
    <col min="9482" max="9482" width="8.109375" style="167" customWidth="1"/>
    <col min="9483" max="9483" width="11.6640625" style="167" customWidth="1"/>
    <col min="9484" max="9484" width="9.44140625" style="167" bestFit="1" customWidth="1"/>
    <col min="9485" max="9485" width="10.44140625" style="167" customWidth="1"/>
    <col min="9486" max="9486" width="9.33203125" style="167" bestFit="1" customWidth="1"/>
    <col min="9487" max="9487" width="11" style="167" customWidth="1"/>
    <col min="9488" max="9488" width="9.33203125" style="167" bestFit="1" customWidth="1"/>
    <col min="9489" max="9489" width="11.5546875" style="167" bestFit="1" customWidth="1"/>
    <col min="9490" max="9490" width="9.33203125" style="167" bestFit="1" customWidth="1"/>
    <col min="9491" max="9491" width="11.44140625" style="167" bestFit="1" customWidth="1"/>
    <col min="9492" max="9492" width="9.44140625" style="167" bestFit="1" customWidth="1"/>
    <col min="9493" max="9493" width="11.5546875" style="167" bestFit="1" customWidth="1"/>
    <col min="9494" max="9494" width="9.109375" style="167"/>
    <col min="9495" max="9495" width="10.5546875" style="167" bestFit="1" customWidth="1"/>
    <col min="9496" max="9496" width="9.109375" style="167"/>
    <col min="9497" max="9497" width="10.88671875" style="167" customWidth="1"/>
    <col min="9498" max="9498" width="9.109375" style="167"/>
    <col min="9499" max="9499" width="11.5546875" style="167" customWidth="1"/>
    <col min="9500" max="9500" width="9.109375" style="167"/>
    <col min="9501" max="9501" width="11.5546875" style="167" bestFit="1" customWidth="1"/>
    <col min="9502" max="9502" width="14.88671875" style="167" customWidth="1"/>
    <col min="9503" max="9503" width="9.109375" style="167"/>
    <col min="9504" max="9504" width="11.5546875" style="167" customWidth="1"/>
    <col min="9505" max="9505" width="9.109375" style="167"/>
    <col min="9506" max="9506" width="11" style="167" customWidth="1"/>
    <col min="9507" max="9507" width="9.109375" style="167"/>
    <col min="9508" max="9508" width="11.88671875" style="167" customWidth="1"/>
    <col min="9509" max="9509" width="9.109375" style="167"/>
    <col min="9510" max="9510" width="10.5546875" style="167" customWidth="1"/>
    <col min="9511" max="9511" width="9.33203125" style="167" bestFit="1" customWidth="1"/>
    <col min="9512" max="9512" width="11.33203125" style="167" bestFit="1" customWidth="1"/>
    <col min="9513" max="9513" width="9.109375" style="167"/>
    <col min="9514" max="9514" width="11.44140625" style="167" customWidth="1"/>
    <col min="9515" max="9515" width="9.109375" style="167"/>
    <col min="9516" max="9516" width="12.109375" style="167" customWidth="1"/>
    <col min="9517" max="9517" width="9.109375" style="167"/>
    <col min="9518" max="9518" width="10.88671875" style="167" bestFit="1" customWidth="1"/>
    <col min="9519" max="9519" width="13.5546875" style="167" customWidth="1"/>
    <col min="9520" max="9520" width="9.33203125" style="167" bestFit="1" customWidth="1"/>
    <col min="9521" max="9521" width="12" style="167" bestFit="1" customWidth="1"/>
    <col min="9522" max="9522" width="9.33203125" style="167" bestFit="1" customWidth="1"/>
    <col min="9523" max="9523" width="12" style="167" bestFit="1" customWidth="1"/>
    <col min="9524" max="9524" width="9.33203125" style="167" bestFit="1" customWidth="1"/>
    <col min="9525" max="9525" width="12" style="167" bestFit="1" customWidth="1"/>
    <col min="9526" max="9526" width="9.109375" style="167"/>
    <col min="9527" max="9527" width="10.88671875" style="167" bestFit="1" customWidth="1"/>
    <col min="9528" max="9528" width="9.33203125" style="167" bestFit="1" customWidth="1"/>
    <col min="9529" max="9529" width="12" style="167" bestFit="1" customWidth="1"/>
    <col min="9530" max="9530" width="9.109375" style="167"/>
    <col min="9531" max="9531" width="10.88671875" style="167" bestFit="1" customWidth="1"/>
    <col min="9532" max="9532" width="9.109375" style="167"/>
    <col min="9533" max="9533" width="12" style="167" bestFit="1" customWidth="1"/>
    <col min="9534" max="9534" width="9.109375" style="167"/>
    <col min="9535" max="9535" width="10.88671875" style="167" bestFit="1" customWidth="1"/>
    <col min="9536" max="9728" width="9.109375" style="167"/>
    <col min="9729" max="9729" width="5.44140625" style="167" bestFit="1" customWidth="1"/>
    <col min="9730" max="9730" width="15" style="167" customWidth="1"/>
    <col min="9731" max="9731" width="85.6640625" style="167" customWidth="1"/>
    <col min="9732" max="9732" width="7.33203125" style="167" customWidth="1"/>
    <col min="9733" max="9733" width="10.33203125" style="167" bestFit="1" customWidth="1"/>
    <col min="9734" max="9734" width="12.6640625" style="167" customWidth="1"/>
    <col min="9735" max="9736" width="14.33203125" style="167" customWidth="1"/>
    <col min="9737" max="9737" width="13.44140625" style="167" bestFit="1" customWidth="1"/>
    <col min="9738" max="9738" width="8.109375" style="167" customWidth="1"/>
    <col min="9739" max="9739" width="11.6640625" style="167" customWidth="1"/>
    <col min="9740" max="9740" width="9.44140625" style="167" bestFit="1" customWidth="1"/>
    <col min="9741" max="9741" width="10.44140625" style="167" customWidth="1"/>
    <col min="9742" max="9742" width="9.33203125" style="167" bestFit="1" customWidth="1"/>
    <col min="9743" max="9743" width="11" style="167" customWidth="1"/>
    <col min="9744" max="9744" width="9.33203125" style="167" bestFit="1" customWidth="1"/>
    <col min="9745" max="9745" width="11.5546875" style="167" bestFit="1" customWidth="1"/>
    <col min="9746" max="9746" width="9.33203125" style="167" bestFit="1" customWidth="1"/>
    <col min="9747" max="9747" width="11.44140625" style="167" bestFit="1" customWidth="1"/>
    <col min="9748" max="9748" width="9.44140625" style="167" bestFit="1" customWidth="1"/>
    <col min="9749" max="9749" width="11.5546875" style="167" bestFit="1" customWidth="1"/>
    <col min="9750" max="9750" width="9.109375" style="167"/>
    <col min="9751" max="9751" width="10.5546875" style="167" bestFit="1" customWidth="1"/>
    <col min="9752" max="9752" width="9.109375" style="167"/>
    <col min="9753" max="9753" width="10.88671875" style="167" customWidth="1"/>
    <col min="9754" max="9754" width="9.109375" style="167"/>
    <col min="9755" max="9755" width="11.5546875" style="167" customWidth="1"/>
    <col min="9756" max="9756" width="9.109375" style="167"/>
    <col min="9757" max="9757" width="11.5546875" style="167" bestFit="1" customWidth="1"/>
    <col min="9758" max="9758" width="14.88671875" style="167" customWidth="1"/>
    <col min="9759" max="9759" width="9.109375" style="167"/>
    <col min="9760" max="9760" width="11.5546875" style="167" customWidth="1"/>
    <col min="9761" max="9761" width="9.109375" style="167"/>
    <col min="9762" max="9762" width="11" style="167" customWidth="1"/>
    <col min="9763" max="9763" width="9.109375" style="167"/>
    <col min="9764" max="9764" width="11.88671875" style="167" customWidth="1"/>
    <col min="9765" max="9765" width="9.109375" style="167"/>
    <col min="9766" max="9766" width="10.5546875" style="167" customWidth="1"/>
    <col min="9767" max="9767" width="9.33203125" style="167" bestFit="1" customWidth="1"/>
    <col min="9768" max="9768" width="11.33203125" style="167" bestFit="1" customWidth="1"/>
    <col min="9769" max="9769" width="9.109375" style="167"/>
    <col min="9770" max="9770" width="11.44140625" style="167" customWidth="1"/>
    <col min="9771" max="9771" width="9.109375" style="167"/>
    <col min="9772" max="9772" width="12.109375" style="167" customWidth="1"/>
    <col min="9773" max="9773" width="9.109375" style="167"/>
    <col min="9774" max="9774" width="10.88671875" style="167" bestFit="1" customWidth="1"/>
    <col min="9775" max="9775" width="13.5546875" style="167" customWidth="1"/>
    <col min="9776" max="9776" width="9.33203125" style="167" bestFit="1" customWidth="1"/>
    <col min="9777" max="9777" width="12" style="167" bestFit="1" customWidth="1"/>
    <col min="9778" max="9778" width="9.33203125" style="167" bestFit="1" customWidth="1"/>
    <col min="9779" max="9779" width="12" style="167" bestFit="1" customWidth="1"/>
    <col min="9780" max="9780" width="9.33203125" style="167" bestFit="1" customWidth="1"/>
    <col min="9781" max="9781" width="12" style="167" bestFit="1" customWidth="1"/>
    <col min="9782" max="9782" width="9.109375" style="167"/>
    <col min="9783" max="9783" width="10.88671875" style="167" bestFit="1" customWidth="1"/>
    <col min="9784" max="9784" width="9.33203125" style="167" bestFit="1" customWidth="1"/>
    <col min="9785" max="9785" width="12" style="167" bestFit="1" customWidth="1"/>
    <col min="9786" max="9786" width="9.109375" style="167"/>
    <col min="9787" max="9787" width="10.88671875" style="167" bestFit="1" customWidth="1"/>
    <col min="9788" max="9788" width="9.109375" style="167"/>
    <col min="9789" max="9789" width="12" style="167" bestFit="1" customWidth="1"/>
    <col min="9790" max="9790" width="9.109375" style="167"/>
    <col min="9791" max="9791" width="10.88671875" style="167" bestFit="1" customWidth="1"/>
    <col min="9792" max="9984" width="9.109375" style="167"/>
    <col min="9985" max="9985" width="5.44140625" style="167" bestFit="1" customWidth="1"/>
    <col min="9986" max="9986" width="15" style="167" customWidth="1"/>
    <col min="9987" max="9987" width="85.6640625" style="167" customWidth="1"/>
    <col min="9988" max="9988" width="7.33203125" style="167" customWidth="1"/>
    <col min="9989" max="9989" width="10.33203125" style="167" bestFit="1" customWidth="1"/>
    <col min="9990" max="9990" width="12.6640625" style="167" customWidth="1"/>
    <col min="9991" max="9992" width="14.33203125" style="167" customWidth="1"/>
    <col min="9993" max="9993" width="13.44140625" style="167" bestFit="1" customWidth="1"/>
    <col min="9994" max="9994" width="8.109375" style="167" customWidth="1"/>
    <col min="9995" max="9995" width="11.6640625" style="167" customWidth="1"/>
    <col min="9996" max="9996" width="9.44140625" style="167" bestFit="1" customWidth="1"/>
    <col min="9997" max="9997" width="10.44140625" style="167" customWidth="1"/>
    <col min="9998" max="9998" width="9.33203125" style="167" bestFit="1" customWidth="1"/>
    <col min="9999" max="9999" width="11" style="167" customWidth="1"/>
    <col min="10000" max="10000" width="9.33203125" style="167" bestFit="1" customWidth="1"/>
    <col min="10001" max="10001" width="11.5546875" style="167" bestFit="1" customWidth="1"/>
    <col min="10002" max="10002" width="9.33203125" style="167" bestFit="1" customWidth="1"/>
    <col min="10003" max="10003" width="11.44140625" style="167" bestFit="1" customWidth="1"/>
    <col min="10004" max="10004" width="9.44140625" style="167" bestFit="1" customWidth="1"/>
    <col min="10005" max="10005" width="11.5546875" style="167" bestFit="1" customWidth="1"/>
    <col min="10006" max="10006" width="9.109375" style="167"/>
    <col min="10007" max="10007" width="10.5546875" style="167" bestFit="1" customWidth="1"/>
    <col min="10008" max="10008" width="9.109375" style="167"/>
    <col min="10009" max="10009" width="10.88671875" style="167" customWidth="1"/>
    <col min="10010" max="10010" width="9.109375" style="167"/>
    <col min="10011" max="10011" width="11.5546875" style="167" customWidth="1"/>
    <col min="10012" max="10012" width="9.109375" style="167"/>
    <col min="10013" max="10013" width="11.5546875" style="167" bestFit="1" customWidth="1"/>
    <col min="10014" max="10014" width="14.88671875" style="167" customWidth="1"/>
    <col min="10015" max="10015" width="9.109375" style="167"/>
    <col min="10016" max="10016" width="11.5546875" style="167" customWidth="1"/>
    <col min="10017" max="10017" width="9.109375" style="167"/>
    <col min="10018" max="10018" width="11" style="167" customWidth="1"/>
    <col min="10019" max="10019" width="9.109375" style="167"/>
    <col min="10020" max="10020" width="11.88671875" style="167" customWidth="1"/>
    <col min="10021" max="10021" width="9.109375" style="167"/>
    <col min="10022" max="10022" width="10.5546875" style="167" customWidth="1"/>
    <col min="10023" max="10023" width="9.33203125" style="167" bestFit="1" customWidth="1"/>
    <col min="10024" max="10024" width="11.33203125" style="167" bestFit="1" customWidth="1"/>
    <col min="10025" max="10025" width="9.109375" style="167"/>
    <col min="10026" max="10026" width="11.44140625" style="167" customWidth="1"/>
    <col min="10027" max="10027" width="9.109375" style="167"/>
    <col min="10028" max="10028" width="12.109375" style="167" customWidth="1"/>
    <col min="10029" max="10029" width="9.109375" style="167"/>
    <col min="10030" max="10030" width="10.88671875" style="167" bestFit="1" customWidth="1"/>
    <col min="10031" max="10031" width="13.5546875" style="167" customWidth="1"/>
    <col min="10032" max="10032" width="9.33203125" style="167" bestFit="1" customWidth="1"/>
    <col min="10033" max="10033" width="12" style="167" bestFit="1" customWidth="1"/>
    <col min="10034" max="10034" width="9.33203125" style="167" bestFit="1" customWidth="1"/>
    <col min="10035" max="10035" width="12" style="167" bestFit="1" customWidth="1"/>
    <col min="10036" max="10036" width="9.33203125" style="167" bestFit="1" customWidth="1"/>
    <col min="10037" max="10037" width="12" style="167" bestFit="1" customWidth="1"/>
    <col min="10038" max="10038" width="9.109375" style="167"/>
    <col min="10039" max="10039" width="10.88671875" style="167" bestFit="1" customWidth="1"/>
    <col min="10040" max="10040" width="9.33203125" style="167" bestFit="1" customWidth="1"/>
    <col min="10041" max="10041" width="12" style="167" bestFit="1" customWidth="1"/>
    <col min="10042" max="10042" width="9.109375" style="167"/>
    <col min="10043" max="10043" width="10.88671875" style="167" bestFit="1" customWidth="1"/>
    <col min="10044" max="10044" width="9.109375" style="167"/>
    <col min="10045" max="10045" width="12" style="167" bestFit="1" customWidth="1"/>
    <col min="10046" max="10046" width="9.109375" style="167"/>
    <col min="10047" max="10047" width="10.88671875" style="167" bestFit="1" customWidth="1"/>
    <col min="10048" max="10240" width="9.109375" style="167"/>
    <col min="10241" max="10241" width="5.44140625" style="167" bestFit="1" customWidth="1"/>
    <col min="10242" max="10242" width="15" style="167" customWidth="1"/>
    <col min="10243" max="10243" width="85.6640625" style="167" customWidth="1"/>
    <col min="10244" max="10244" width="7.33203125" style="167" customWidth="1"/>
    <col min="10245" max="10245" width="10.33203125" style="167" bestFit="1" customWidth="1"/>
    <col min="10246" max="10246" width="12.6640625" style="167" customWidth="1"/>
    <col min="10247" max="10248" width="14.33203125" style="167" customWidth="1"/>
    <col min="10249" max="10249" width="13.44140625" style="167" bestFit="1" customWidth="1"/>
    <col min="10250" max="10250" width="8.109375" style="167" customWidth="1"/>
    <col min="10251" max="10251" width="11.6640625" style="167" customWidth="1"/>
    <col min="10252" max="10252" width="9.44140625" style="167" bestFit="1" customWidth="1"/>
    <col min="10253" max="10253" width="10.44140625" style="167" customWidth="1"/>
    <col min="10254" max="10254" width="9.33203125" style="167" bestFit="1" customWidth="1"/>
    <col min="10255" max="10255" width="11" style="167" customWidth="1"/>
    <col min="10256" max="10256" width="9.33203125" style="167" bestFit="1" customWidth="1"/>
    <col min="10257" max="10257" width="11.5546875" style="167" bestFit="1" customWidth="1"/>
    <col min="10258" max="10258" width="9.33203125" style="167" bestFit="1" customWidth="1"/>
    <col min="10259" max="10259" width="11.44140625" style="167" bestFit="1" customWidth="1"/>
    <col min="10260" max="10260" width="9.44140625" style="167" bestFit="1" customWidth="1"/>
    <col min="10261" max="10261" width="11.5546875" style="167" bestFit="1" customWidth="1"/>
    <col min="10262" max="10262" width="9.109375" style="167"/>
    <col min="10263" max="10263" width="10.5546875" style="167" bestFit="1" customWidth="1"/>
    <col min="10264" max="10264" width="9.109375" style="167"/>
    <col min="10265" max="10265" width="10.88671875" style="167" customWidth="1"/>
    <col min="10266" max="10266" width="9.109375" style="167"/>
    <col min="10267" max="10267" width="11.5546875" style="167" customWidth="1"/>
    <col min="10268" max="10268" width="9.109375" style="167"/>
    <col min="10269" max="10269" width="11.5546875" style="167" bestFit="1" customWidth="1"/>
    <col min="10270" max="10270" width="14.88671875" style="167" customWidth="1"/>
    <col min="10271" max="10271" width="9.109375" style="167"/>
    <col min="10272" max="10272" width="11.5546875" style="167" customWidth="1"/>
    <col min="10273" max="10273" width="9.109375" style="167"/>
    <col min="10274" max="10274" width="11" style="167" customWidth="1"/>
    <col min="10275" max="10275" width="9.109375" style="167"/>
    <col min="10276" max="10276" width="11.88671875" style="167" customWidth="1"/>
    <col min="10277" max="10277" width="9.109375" style="167"/>
    <col min="10278" max="10278" width="10.5546875" style="167" customWidth="1"/>
    <col min="10279" max="10279" width="9.33203125" style="167" bestFit="1" customWidth="1"/>
    <col min="10280" max="10280" width="11.33203125" style="167" bestFit="1" customWidth="1"/>
    <col min="10281" max="10281" width="9.109375" style="167"/>
    <col min="10282" max="10282" width="11.44140625" style="167" customWidth="1"/>
    <col min="10283" max="10283" width="9.109375" style="167"/>
    <col min="10284" max="10284" width="12.109375" style="167" customWidth="1"/>
    <col min="10285" max="10285" width="9.109375" style="167"/>
    <col min="10286" max="10286" width="10.88671875" style="167" bestFit="1" customWidth="1"/>
    <col min="10287" max="10287" width="13.5546875" style="167" customWidth="1"/>
    <col min="10288" max="10288" width="9.33203125" style="167" bestFit="1" customWidth="1"/>
    <col min="10289" max="10289" width="12" style="167" bestFit="1" customWidth="1"/>
    <col min="10290" max="10290" width="9.33203125" style="167" bestFit="1" customWidth="1"/>
    <col min="10291" max="10291" width="12" style="167" bestFit="1" customWidth="1"/>
    <col min="10292" max="10292" width="9.33203125" style="167" bestFit="1" customWidth="1"/>
    <col min="10293" max="10293" width="12" style="167" bestFit="1" customWidth="1"/>
    <col min="10294" max="10294" width="9.109375" style="167"/>
    <col min="10295" max="10295" width="10.88671875" style="167" bestFit="1" customWidth="1"/>
    <col min="10296" max="10296" width="9.33203125" style="167" bestFit="1" customWidth="1"/>
    <col min="10297" max="10297" width="12" style="167" bestFit="1" customWidth="1"/>
    <col min="10298" max="10298" width="9.109375" style="167"/>
    <col min="10299" max="10299" width="10.88671875" style="167" bestFit="1" customWidth="1"/>
    <col min="10300" max="10300" width="9.109375" style="167"/>
    <col min="10301" max="10301" width="12" style="167" bestFit="1" customWidth="1"/>
    <col min="10302" max="10302" width="9.109375" style="167"/>
    <col min="10303" max="10303" width="10.88671875" style="167" bestFit="1" customWidth="1"/>
    <col min="10304" max="10496" width="9.109375" style="167"/>
    <col min="10497" max="10497" width="5.44140625" style="167" bestFit="1" customWidth="1"/>
    <col min="10498" max="10498" width="15" style="167" customWidth="1"/>
    <col min="10499" max="10499" width="85.6640625" style="167" customWidth="1"/>
    <col min="10500" max="10500" width="7.33203125" style="167" customWidth="1"/>
    <col min="10501" max="10501" width="10.33203125" style="167" bestFit="1" customWidth="1"/>
    <col min="10502" max="10502" width="12.6640625" style="167" customWidth="1"/>
    <col min="10503" max="10504" width="14.33203125" style="167" customWidth="1"/>
    <col min="10505" max="10505" width="13.44140625" style="167" bestFit="1" customWidth="1"/>
    <col min="10506" max="10506" width="8.109375" style="167" customWidth="1"/>
    <col min="10507" max="10507" width="11.6640625" style="167" customWidth="1"/>
    <col min="10508" max="10508" width="9.44140625" style="167" bestFit="1" customWidth="1"/>
    <col min="10509" max="10509" width="10.44140625" style="167" customWidth="1"/>
    <col min="10510" max="10510" width="9.33203125" style="167" bestFit="1" customWidth="1"/>
    <col min="10511" max="10511" width="11" style="167" customWidth="1"/>
    <col min="10512" max="10512" width="9.33203125" style="167" bestFit="1" customWidth="1"/>
    <col min="10513" max="10513" width="11.5546875" style="167" bestFit="1" customWidth="1"/>
    <col min="10514" max="10514" width="9.33203125" style="167" bestFit="1" customWidth="1"/>
    <col min="10515" max="10515" width="11.44140625" style="167" bestFit="1" customWidth="1"/>
    <col min="10516" max="10516" width="9.44140625" style="167" bestFit="1" customWidth="1"/>
    <col min="10517" max="10517" width="11.5546875" style="167" bestFit="1" customWidth="1"/>
    <col min="10518" max="10518" width="9.109375" style="167"/>
    <col min="10519" max="10519" width="10.5546875" style="167" bestFit="1" customWidth="1"/>
    <col min="10520" max="10520" width="9.109375" style="167"/>
    <col min="10521" max="10521" width="10.88671875" style="167" customWidth="1"/>
    <col min="10522" max="10522" width="9.109375" style="167"/>
    <col min="10523" max="10523" width="11.5546875" style="167" customWidth="1"/>
    <col min="10524" max="10524" width="9.109375" style="167"/>
    <col min="10525" max="10525" width="11.5546875" style="167" bestFit="1" customWidth="1"/>
    <col min="10526" max="10526" width="14.88671875" style="167" customWidth="1"/>
    <col min="10527" max="10527" width="9.109375" style="167"/>
    <col min="10528" max="10528" width="11.5546875" style="167" customWidth="1"/>
    <col min="10529" max="10529" width="9.109375" style="167"/>
    <col min="10530" max="10530" width="11" style="167" customWidth="1"/>
    <col min="10531" max="10531" width="9.109375" style="167"/>
    <col min="10532" max="10532" width="11.88671875" style="167" customWidth="1"/>
    <col min="10533" max="10533" width="9.109375" style="167"/>
    <col min="10534" max="10534" width="10.5546875" style="167" customWidth="1"/>
    <col min="10535" max="10535" width="9.33203125" style="167" bestFit="1" customWidth="1"/>
    <col min="10536" max="10536" width="11.33203125" style="167" bestFit="1" customWidth="1"/>
    <col min="10537" max="10537" width="9.109375" style="167"/>
    <col min="10538" max="10538" width="11.44140625" style="167" customWidth="1"/>
    <col min="10539" max="10539" width="9.109375" style="167"/>
    <col min="10540" max="10540" width="12.109375" style="167" customWidth="1"/>
    <col min="10541" max="10541" width="9.109375" style="167"/>
    <col min="10542" max="10542" width="10.88671875" style="167" bestFit="1" customWidth="1"/>
    <col min="10543" max="10543" width="13.5546875" style="167" customWidth="1"/>
    <col min="10544" max="10544" width="9.33203125" style="167" bestFit="1" customWidth="1"/>
    <col min="10545" max="10545" width="12" style="167" bestFit="1" customWidth="1"/>
    <col min="10546" max="10546" width="9.33203125" style="167" bestFit="1" customWidth="1"/>
    <col min="10547" max="10547" width="12" style="167" bestFit="1" customWidth="1"/>
    <col min="10548" max="10548" width="9.33203125" style="167" bestFit="1" customWidth="1"/>
    <col min="10549" max="10549" width="12" style="167" bestFit="1" customWidth="1"/>
    <col min="10550" max="10550" width="9.109375" style="167"/>
    <col min="10551" max="10551" width="10.88671875" style="167" bestFit="1" customWidth="1"/>
    <col min="10552" max="10552" width="9.33203125" style="167" bestFit="1" customWidth="1"/>
    <col min="10553" max="10553" width="12" style="167" bestFit="1" customWidth="1"/>
    <col min="10554" max="10554" width="9.109375" style="167"/>
    <col min="10555" max="10555" width="10.88671875" style="167" bestFit="1" customWidth="1"/>
    <col min="10556" max="10556" width="9.109375" style="167"/>
    <col min="10557" max="10557" width="12" style="167" bestFit="1" customWidth="1"/>
    <col min="10558" max="10558" width="9.109375" style="167"/>
    <col min="10559" max="10559" width="10.88671875" style="167" bestFit="1" customWidth="1"/>
    <col min="10560" max="10752" width="9.109375" style="167"/>
    <col min="10753" max="10753" width="5.44140625" style="167" bestFit="1" customWidth="1"/>
    <col min="10754" max="10754" width="15" style="167" customWidth="1"/>
    <col min="10755" max="10755" width="85.6640625" style="167" customWidth="1"/>
    <col min="10756" max="10756" width="7.33203125" style="167" customWidth="1"/>
    <col min="10757" max="10757" width="10.33203125" style="167" bestFit="1" customWidth="1"/>
    <col min="10758" max="10758" width="12.6640625" style="167" customWidth="1"/>
    <col min="10759" max="10760" width="14.33203125" style="167" customWidth="1"/>
    <col min="10761" max="10761" width="13.44140625" style="167" bestFit="1" customWidth="1"/>
    <col min="10762" max="10762" width="8.109375" style="167" customWidth="1"/>
    <col min="10763" max="10763" width="11.6640625" style="167" customWidth="1"/>
    <col min="10764" max="10764" width="9.44140625" style="167" bestFit="1" customWidth="1"/>
    <col min="10765" max="10765" width="10.44140625" style="167" customWidth="1"/>
    <col min="10766" max="10766" width="9.33203125" style="167" bestFit="1" customWidth="1"/>
    <col min="10767" max="10767" width="11" style="167" customWidth="1"/>
    <col min="10768" max="10768" width="9.33203125" style="167" bestFit="1" customWidth="1"/>
    <col min="10769" max="10769" width="11.5546875" style="167" bestFit="1" customWidth="1"/>
    <col min="10770" max="10770" width="9.33203125" style="167" bestFit="1" customWidth="1"/>
    <col min="10771" max="10771" width="11.44140625" style="167" bestFit="1" customWidth="1"/>
    <col min="10772" max="10772" width="9.44140625" style="167" bestFit="1" customWidth="1"/>
    <col min="10773" max="10773" width="11.5546875" style="167" bestFit="1" customWidth="1"/>
    <col min="10774" max="10774" width="9.109375" style="167"/>
    <col min="10775" max="10775" width="10.5546875" style="167" bestFit="1" customWidth="1"/>
    <col min="10776" max="10776" width="9.109375" style="167"/>
    <col min="10777" max="10777" width="10.88671875" style="167" customWidth="1"/>
    <col min="10778" max="10778" width="9.109375" style="167"/>
    <col min="10779" max="10779" width="11.5546875" style="167" customWidth="1"/>
    <col min="10780" max="10780" width="9.109375" style="167"/>
    <col min="10781" max="10781" width="11.5546875" style="167" bestFit="1" customWidth="1"/>
    <col min="10782" max="10782" width="14.88671875" style="167" customWidth="1"/>
    <col min="10783" max="10783" width="9.109375" style="167"/>
    <col min="10784" max="10784" width="11.5546875" style="167" customWidth="1"/>
    <col min="10785" max="10785" width="9.109375" style="167"/>
    <col min="10786" max="10786" width="11" style="167" customWidth="1"/>
    <col min="10787" max="10787" width="9.109375" style="167"/>
    <col min="10788" max="10788" width="11.88671875" style="167" customWidth="1"/>
    <col min="10789" max="10789" width="9.109375" style="167"/>
    <col min="10790" max="10790" width="10.5546875" style="167" customWidth="1"/>
    <col min="10791" max="10791" width="9.33203125" style="167" bestFit="1" customWidth="1"/>
    <col min="10792" max="10792" width="11.33203125" style="167" bestFit="1" customWidth="1"/>
    <col min="10793" max="10793" width="9.109375" style="167"/>
    <col min="10794" max="10794" width="11.44140625" style="167" customWidth="1"/>
    <col min="10795" max="10795" width="9.109375" style="167"/>
    <col min="10796" max="10796" width="12.109375" style="167" customWidth="1"/>
    <col min="10797" max="10797" width="9.109375" style="167"/>
    <col min="10798" max="10798" width="10.88671875" style="167" bestFit="1" customWidth="1"/>
    <col min="10799" max="10799" width="13.5546875" style="167" customWidth="1"/>
    <col min="10800" max="10800" width="9.33203125" style="167" bestFit="1" customWidth="1"/>
    <col min="10801" max="10801" width="12" style="167" bestFit="1" customWidth="1"/>
    <col min="10802" max="10802" width="9.33203125" style="167" bestFit="1" customWidth="1"/>
    <col min="10803" max="10803" width="12" style="167" bestFit="1" customWidth="1"/>
    <col min="10804" max="10804" width="9.33203125" style="167" bestFit="1" customWidth="1"/>
    <col min="10805" max="10805" width="12" style="167" bestFit="1" customWidth="1"/>
    <col min="10806" max="10806" width="9.109375" style="167"/>
    <col min="10807" max="10807" width="10.88671875" style="167" bestFit="1" customWidth="1"/>
    <col min="10808" max="10808" width="9.33203125" style="167" bestFit="1" customWidth="1"/>
    <col min="10809" max="10809" width="12" style="167" bestFit="1" customWidth="1"/>
    <col min="10810" max="10810" width="9.109375" style="167"/>
    <col min="10811" max="10811" width="10.88671875" style="167" bestFit="1" customWidth="1"/>
    <col min="10812" max="10812" width="9.109375" style="167"/>
    <col min="10813" max="10813" width="12" style="167" bestFit="1" customWidth="1"/>
    <col min="10814" max="10814" width="9.109375" style="167"/>
    <col min="10815" max="10815" width="10.88671875" style="167" bestFit="1" customWidth="1"/>
    <col min="10816" max="11008" width="9.109375" style="167"/>
    <col min="11009" max="11009" width="5.44140625" style="167" bestFit="1" customWidth="1"/>
    <col min="11010" max="11010" width="15" style="167" customWidth="1"/>
    <col min="11011" max="11011" width="85.6640625" style="167" customWidth="1"/>
    <col min="11012" max="11012" width="7.33203125" style="167" customWidth="1"/>
    <col min="11013" max="11013" width="10.33203125" style="167" bestFit="1" customWidth="1"/>
    <col min="11014" max="11014" width="12.6640625" style="167" customWidth="1"/>
    <col min="11015" max="11016" width="14.33203125" style="167" customWidth="1"/>
    <col min="11017" max="11017" width="13.44140625" style="167" bestFit="1" customWidth="1"/>
    <col min="11018" max="11018" width="8.109375" style="167" customWidth="1"/>
    <col min="11019" max="11019" width="11.6640625" style="167" customWidth="1"/>
    <col min="11020" max="11020" width="9.44140625" style="167" bestFit="1" customWidth="1"/>
    <col min="11021" max="11021" width="10.44140625" style="167" customWidth="1"/>
    <col min="11022" max="11022" width="9.33203125" style="167" bestFit="1" customWidth="1"/>
    <col min="11023" max="11023" width="11" style="167" customWidth="1"/>
    <col min="11024" max="11024" width="9.33203125" style="167" bestFit="1" customWidth="1"/>
    <col min="11025" max="11025" width="11.5546875" style="167" bestFit="1" customWidth="1"/>
    <col min="11026" max="11026" width="9.33203125" style="167" bestFit="1" customWidth="1"/>
    <col min="11027" max="11027" width="11.44140625" style="167" bestFit="1" customWidth="1"/>
    <col min="11028" max="11028" width="9.44140625" style="167" bestFit="1" customWidth="1"/>
    <col min="11029" max="11029" width="11.5546875" style="167" bestFit="1" customWidth="1"/>
    <col min="11030" max="11030" width="9.109375" style="167"/>
    <col min="11031" max="11031" width="10.5546875" style="167" bestFit="1" customWidth="1"/>
    <col min="11032" max="11032" width="9.109375" style="167"/>
    <col min="11033" max="11033" width="10.88671875" style="167" customWidth="1"/>
    <col min="11034" max="11034" width="9.109375" style="167"/>
    <col min="11035" max="11035" width="11.5546875" style="167" customWidth="1"/>
    <col min="11036" max="11036" width="9.109375" style="167"/>
    <col min="11037" max="11037" width="11.5546875" style="167" bestFit="1" customWidth="1"/>
    <col min="11038" max="11038" width="14.88671875" style="167" customWidth="1"/>
    <col min="11039" max="11039" width="9.109375" style="167"/>
    <col min="11040" max="11040" width="11.5546875" style="167" customWidth="1"/>
    <col min="11041" max="11041" width="9.109375" style="167"/>
    <col min="11042" max="11042" width="11" style="167" customWidth="1"/>
    <col min="11043" max="11043" width="9.109375" style="167"/>
    <col min="11044" max="11044" width="11.88671875" style="167" customWidth="1"/>
    <col min="11045" max="11045" width="9.109375" style="167"/>
    <col min="11046" max="11046" width="10.5546875" style="167" customWidth="1"/>
    <col min="11047" max="11047" width="9.33203125" style="167" bestFit="1" customWidth="1"/>
    <col min="11048" max="11048" width="11.33203125" style="167" bestFit="1" customWidth="1"/>
    <col min="11049" max="11049" width="9.109375" style="167"/>
    <col min="11050" max="11050" width="11.44140625" style="167" customWidth="1"/>
    <col min="11051" max="11051" width="9.109375" style="167"/>
    <col min="11052" max="11052" width="12.109375" style="167" customWidth="1"/>
    <col min="11053" max="11053" width="9.109375" style="167"/>
    <col min="11054" max="11054" width="10.88671875" style="167" bestFit="1" customWidth="1"/>
    <col min="11055" max="11055" width="13.5546875" style="167" customWidth="1"/>
    <col min="11056" max="11056" width="9.33203125" style="167" bestFit="1" customWidth="1"/>
    <col min="11057" max="11057" width="12" style="167" bestFit="1" customWidth="1"/>
    <col min="11058" max="11058" width="9.33203125" style="167" bestFit="1" customWidth="1"/>
    <col min="11059" max="11059" width="12" style="167" bestFit="1" customWidth="1"/>
    <col min="11060" max="11060" width="9.33203125" style="167" bestFit="1" customWidth="1"/>
    <col min="11061" max="11061" width="12" style="167" bestFit="1" customWidth="1"/>
    <col min="11062" max="11062" width="9.109375" style="167"/>
    <col min="11063" max="11063" width="10.88671875" style="167" bestFit="1" customWidth="1"/>
    <col min="11064" max="11064" width="9.33203125" style="167" bestFit="1" customWidth="1"/>
    <col min="11065" max="11065" width="12" style="167" bestFit="1" customWidth="1"/>
    <col min="11066" max="11066" width="9.109375" style="167"/>
    <col min="11067" max="11067" width="10.88671875" style="167" bestFit="1" customWidth="1"/>
    <col min="11068" max="11068" width="9.109375" style="167"/>
    <col min="11069" max="11069" width="12" style="167" bestFit="1" customWidth="1"/>
    <col min="11070" max="11070" width="9.109375" style="167"/>
    <col min="11071" max="11071" width="10.88671875" style="167" bestFit="1" customWidth="1"/>
    <col min="11072" max="11264" width="9.109375" style="167"/>
    <col min="11265" max="11265" width="5.44140625" style="167" bestFit="1" customWidth="1"/>
    <col min="11266" max="11266" width="15" style="167" customWidth="1"/>
    <col min="11267" max="11267" width="85.6640625" style="167" customWidth="1"/>
    <col min="11268" max="11268" width="7.33203125" style="167" customWidth="1"/>
    <col min="11269" max="11269" width="10.33203125" style="167" bestFit="1" customWidth="1"/>
    <col min="11270" max="11270" width="12.6640625" style="167" customWidth="1"/>
    <col min="11271" max="11272" width="14.33203125" style="167" customWidth="1"/>
    <col min="11273" max="11273" width="13.44140625" style="167" bestFit="1" customWidth="1"/>
    <col min="11274" max="11274" width="8.109375" style="167" customWidth="1"/>
    <col min="11275" max="11275" width="11.6640625" style="167" customWidth="1"/>
    <col min="11276" max="11276" width="9.44140625" style="167" bestFit="1" customWidth="1"/>
    <col min="11277" max="11277" width="10.44140625" style="167" customWidth="1"/>
    <col min="11278" max="11278" width="9.33203125" style="167" bestFit="1" customWidth="1"/>
    <col min="11279" max="11279" width="11" style="167" customWidth="1"/>
    <col min="11280" max="11280" width="9.33203125" style="167" bestFit="1" customWidth="1"/>
    <col min="11281" max="11281" width="11.5546875" style="167" bestFit="1" customWidth="1"/>
    <col min="11282" max="11282" width="9.33203125" style="167" bestFit="1" customWidth="1"/>
    <col min="11283" max="11283" width="11.44140625" style="167" bestFit="1" customWidth="1"/>
    <col min="11284" max="11284" width="9.44140625" style="167" bestFit="1" customWidth="1"/>
    <col min="11285" max="11285" width="11.5546875" style="167" bestFit="1" customWidth="1"/>
    <col min="11286" max="11286" width="9.109375" style="167"/>
    <col min="11287" max="11287" width="10.5546875" style="167" bestFit="1" customWidth="1"/>
    <col min="11288" max="11288" width="9.109375" style="167"/>
    <col min="11289" max="11289" width="10.88671875" style="167" customWidth="1"/>
    <col min="11290" max="11290" width="9.109375" style="167"/>
    <col min="11291" max="11291" width="11.5546875" style="167" customWidth="1"/>
    <col min="11292" max="11292" width="9.109375" style="167"/>
    <col min="11293" max="11293" width="11.5546875" style="167" bestFit="1" customWidth="1"/>
    <col min="11294" max="11294" width="14.88671875" style="167" customWidth="1"/>
    <col min="11295" max="11295" width="9.109375" style="167"/>
    <col min="11296" max="11296" width="11.5546875" style="167" customWidth="1"/>
    <col min="11297" max="11297" width="9.109375" style="167"/>
    <col min="11298" max="11298" width="11" style="167" customWidth="1"/>
    <col min="11299" max="11299" width="9.109375" style="167"/>
    <col min="11300" max="11300" width="11.88671875" style="167" customWidth="1"/>
    <col min="11301" max="11301" width="9.109375" style="167"/>
    <col min="11302" max="11302" width="10.5546875" style="167" customWidth="1"/>
    <col min="11303" max="11303" width="9.33203125" style="167" bestFit="1" customWidth="1"/>
    <col min="11304" max="11304" width="11.33203125" style="167" bestFit="1" customWidth="1"/>
    <col min="11305" max="11305" width="9.109375" style="167"/>
    <col min="11306" max="11306" width="11.44140625" style="167" customWidth="1"/>
    <col min="11307" max="11307" width="9.109375" style="167"/>
    <col min="11308" max="11308" width="12.109375" style="167" customWidth="1"/>
    <col min="11309" max="11309" width="9.109375" style="167"/>
    <col min="11310" max="11310" width="10.88671875" style="167" bestFit="1" customWidth="1"/>
    <col min="11311" max="11311" width="13.5546875" style="167" customWidth="1"/>
    <col min="11312" max="11312" width="9.33203125" style="167" bestFit="1" customWidth="1"/>
    <col min="11313" max="11313" width="12" style="167" bestFit="1" customWidth="1"/>
    <col min="11314" max="11314" width="9.33203125" style="167" bestFit="1" customWidth="1"/>
    <col min="11315" max="11315" width="12" style="167" bestFit="1" customWidth="1"/>
    <col min="11316" max="11316" width="9.33203125" style="167" bestFit="1" customWidth="1"/>
    <col min="11317" max="11317" width="12" style="167" bestFit="1" customWidth="1"/>
    <col min="11318" max="11318" width="9.109375" style="167"/>
    <col min="11319" max="11319" width="10.88671875" style="167" bestFit="1" customWidth="1"/>
    <col min="11320" max="11320" width="9.33203125" style="167" bestFit="1" customWidth="1"/>
    <col min="11321" max="11321" width="12" style="167" bestFit="1" customWidth="1"/>
    <col min="11322" max="11322" width="9.109375" style="167"/>
    <col min="11323" max="11323" width="10.88671875" style="167" bestFit="1" customWidth="1"/>
    <col min="11324" max="11324" width="9.109375" style="167"/>
    <col min="11325" max="11325" width="12" style="167" bestFit="1" customWidth="1"/>
    <col min="11326" max="11326" width="9.109375" style="167"/>
    <col min="11327" max="11327" width="10.88671875" style="167" bestFit="1" customWidth="1"/>
    <col min="11328" max="11520" width="9.109375" style="167"/>
    <col min="11521" max="11521" width="5.44140625" style="167" bestFit="1" customWidth="1"/>
    <col min="11522" max="11522" width="15" style="167" customWidth="1"/>
    <col min="11523" max="11523" width="85.6640625" style="167" customWidth="1"/>
    <col min="11524" max="11524" width="7.33203125" style="167" customWidth="1"/>
    <col min="11525" max="11525" width="10.33203125" style="167" bestFit="1" customWidth="1"/>
    <col min="11526" max="11526" width="12.6640625" style="167" customWidth="1"/>
    <col min="11527" max="11528" width="14.33203125" style="167" customWidth="1"/>
    <col min="11529" max="11529" width="13.44140625" style="167" bestFit="1" customWidth="1"/>
    <col min="11530" max="11530" width="8.109375" style="167" customWidth="1"/>
    <col min="11531" max="11531" width="11.6640625" style="167" customWidth="1"/>
    <col min="11532" max="11532" width="9.44140625" style="167" bestFit="1" customWidth="1"/>
    <col min="11533" max="11533" width="10.44140625" style="167" customWidth="1"/>
    <col min="11534" max="11534" width="9.33203125" style="167" bestFit="1" customWidth="1"/>
    <col min="11535" max="11535" width="11" style="167" customWidth="1"/>
    <col min="11536" max="11536" width="9.33203125" style="167" bestFit="1" customWidth="1"/>
    <col min="11537" max="11537" width="11.5546875" style="167" bestFit="1" customWidth="1"/>
    <col min="11538" max="11538" width="9.33203125" style="167" bestFit="1" customWidth="1"/>
    <col min="11539" max="11539" width="11.44140625" style="167" bestFit="1" customWidth="1"/>
    <col min="11540" max="11540" width="9.44140625" style="167" bestFit="1" customWidth="1"/>
    <col min="11541" max="11541" width="11.5546875" style="167" bestFit="1" customWidth="1"/>
    <col min="11542" max="11542" width="9.109375" style="167"/>
    <col min="11543" max="11543" width="10.5546875" style="167" bestFit="1" customWidth="1"/>
    <col min="11544" max="11544" width="9.109375" style="167"/>
    <col min="11545" max="11545" width="10.88671875" style="167" customWidth="1"/>
    <col min="11546" max="11546" width="9.109375" style="167"/>
    <col min="11547" max="11547" width="11.5546875" style="167" customWidth="1"/>
    <col min="11548" max="11548" width="9.109375" style="167"/>
    <col min="11549" max="11549" width="11.5546875" style="167" bestFit="1" customWidth="1"/>
    <col min="11550" max="11550" width="14.88671875" style="167" customWidth="1"/>
    <col min="11551" max="11551" width="9.109375" style="167"/>
    <col min="11552" max="11552" width="11.5546875" style="167" customWidth="1"/>
    <col min="11553" max="11553" width="9.109375" style="167"/>
    <col min="11554" max="11554" width="11" style="167" customWidth="1"/>
    <col min="11555" max="11555" width="9.109375" style="167"/>
    <col min="11556" max="11556" width="11.88671875" style="167" customWidth="1"/>
    <col min="11557" max="11557" width="9.109375" style="167"/>
    <col min="11558" max="11558" width="10.5546875" style="167" customWidth="1"/>
    <col min="11559" max="11559" width="9.33203125" style="167" bestFit="1" customWidth="1"/>
    <col min="11560" max="11560" width="11.33203125" style="167" bestFit="1" customWidth="1"/>
    <col min="11561" max="11561" width="9.109375" style="167"/>
    <col min="11562" max="11562" width="11.44140625" style="167" customWidth="1"/>
    <col min="11563" max="11563" width="9.109375" style="167"/>
    <col min="11564" max="11564" width="12.109375" style="167" customWidth="1"/>
    <col min="11565" max="11565" width="9.109375" style="167"/>
    <col min="11566" max="11566" width="10.88671875" style="167" bestFit="1" customWidth="1"/>
    <col min="11567" max="11567" width="13.5546875" style="167" customWidth="1"/>
    <col min="11568" max="11568" width="9.33203125" style="167" bestFit="1" customWidth="1"/>
    <col min="11569" max="11569" width="12" style="167" bestFit="1" customWidth="1"/>
    <col min="11570" max="11570" width="9.33203125" style="167" bestFit="1" customWidth="1"/>
    <col min="11571" max="11571" width="12" style="167" bestFit="1" customWidth="1"/>
    <col min="11572" max="11572" width="9.33203125" style="167" bestFit="1" customWidth="1"/>
    <col min="11573" max="11573" width="12" style="167" bestFit="1" customWidth="1"/>
    <col min="11574" max="11574" width="9.109375" style="167"/>
    <col min="11575" max="11575" width="10.88671875" style="167" bestFit="1" customWidth="1"/>
    <col min="11576" max="11576" width="9.33203125" style="167" bestFit="1" customWidth="1"/>
    <col min="11577" max="11577" width="12" style="167" bestFit="1" customWidth="1"/>
    <col min="11578" max="11578" width="9.109375" style="167"/>
    <col min="11579" max="11579" width="10.88671875" style="167" bestFit="1" customWidth="1"/>
    <col min="11580" max="11580" width="9.109375" style="167"/>
    <col min="11581" max="11581" width="12" style="167" bestFit="1" customWidth="1"/>
    <col min="11582" max="11582" width="9.109375" style="167"/>
    <col min="11583" max="11583" width="10.88671875" style="167" bestFit="1" customWidth="1"/>
    <col min="11584" max="11776" width="9.109375" style="167"/>
    <col min="11777" max="11777" width="5.44140625" style="167" bestFit="1" customWidth="1"/>
    <col min="11778" max="11778" width="15" style="167" customWidth="1"/>
    <col min="11779" max="11779" width="85.6640625" style="167" customWidth="1"/>
    <col min="11780" max="11780" width="7.33203125" style="167" customWidth="1"/>
    <col min="11781" max="11781" width="10.33203125" style="167" bestFit="1" customWidth="1"/>
    <col min="11782" max="11782" width="12.6640625" style="167" customWidth="1"/>
    <col min="11783" max="11784" width="14.33203125" style="167" customWidth="1"/>
    <col min="11785" max="11785" width="13.44140625" style="167" bestFit="1" customWidth="1"/>
    <col min="11786" max="11786" width="8.109375" style="167" customWidth="1"/>
    <col min="11787" max="11787" width="11.6640625" style="167" customWidth="1"/>
    <col min="11788" max="11788" width="9.44140625" style="167" bestFit="1" customWidth="1"/>
    <col min="11789" max="11789" width="10.44140625" style="167" customWidth="1"/>
    <col min="11790" max="11790" width="9.33203125" style="167" bestFit="1" customWidth="1"/>
    <col min="11791" max="11791" width="11" style="167" customWidth="1"/>
    <col min="11792" max="11792" width="9.33203125" style="167" bestFit="1" customWidth="1"/>
    <col min="11793" max="11793" width="11.5546875" style="167" bestFit="1" customWidth="1"/>
    <col min="11794" max="11794" width="9.33203125" style="167" bestFit="1" customWidth="1"/>
    <col min="11795" max="11795" width="11.44140625" style="167" bestFit="1" customWidth="1"/>
    <col min="11796" max="11796" width="9.44140625" style="167" bestFit="1" customWidth="1"/>
    <col min="11797" max="11797" width="11.5546875" style="167" bestFit="1" customWidth="1"/>
    <col min="11798" max="11798" width="9.109375" style="167"/>
    <col min="11799" max="11799" width="10.5546875" style="167" bestFit="1" customWidth="1"/>
    <col min="11800" max="11800" width="9.109375" style="167"/>
    <col min="11801" max="11801" width="10.88671875" style="167" customWidth="1"/>
    <col min="11802" max="11802" width="9.109375" style="167"/>
    <col min="11803" max="11803" width="11.5546875" style="167" customWidth="1"/>
    <col min="11804" max="11804" width="9.109375" style="167"/>
    <col min="11805" max="11805" width="11.5546875" style="167" bestFit="1" customWidth="1"/>
    <col min="11806" max="11806" width="14.88671875" style="167" customWidth="1"/>
    <col min="11807" max="11807" width="9.109375" style="167"/>
    <col min="11808" max="11808" width="11.5546875" style="167" customWidth="1"/>
    <col min="11809" max="11809" width="9.109375" style="167"/>
    <col min="11810" max="11810" width="11" style="167" customWidth="1"/>
    <col min="11811" max="11811" width="9.109375" style="167"/>
    <col min="11812" max="11812" width="11.88671875" style="167" customWidth="1"/>
    <col min="11813" max="11813" width="9.109375" style="167"/>
    <col min="11814" max="11814" width="10.5546875" style="167" customWidth="1"/>
    <col min="11815" max="11815" width="9.33203125" style="167" bestFit="1" customWidth="1"/>
    <col min="11816" max="11816" width="11.33203125" style="167" bestFit="1" customWidth="1"/>
    <col min="11817" max="11817" width="9.109375" style="167"/>
    <col min="11818" max="11818" width="11.44140625" style="167" customWidth="1"/>
    <col min="11819" max="11819" width="9.109375" style="167"/>
    <col min="11820" max="11820" width="12.109375" style="167" customWidth="1"/>
    <col min="11821" max="11821" width="9.109375" style="167"/>
    <col min="11822" max="11822" width="10.88671875" style="167" bestFit="1" customWidth="1"/>
    <col min="11823" max="11823" width="13.5546875" style="167" customWidth="1"/>
    <col min="11824" max="11824" width="9.33203125" style="167" bestFit="1" customWidth="1"/>
    <col min="11825" max="11825" width="12" style="167" bestFit="1" customWidth="1"/>
    <col min="11826" max="11826" width="9.33203125" style="167" bestFit="1" customWidth="1"/>
    <col min="11827" max="11827" width="12" style="167" bestFit="1" customWidth="1"/>
    <col min="11828" max="11828" width="9.33203125" style="167" bestFit="1" customWidth="1"/>
    <col min="11829" max="11829" width="12" style="167" bestFit="1" customWidth="1"/>
    <col min="11830" max="11830" width="9.109375" style="167"/>
    <col min="11831" max="11831" width="10.88671875" style="167" bestFit="1" customWidth="1"/>
    <col min="11832" max="11832" width="9.33203125" style="167" bestFit="1" customWidth="1"/>
    <col min="11833" max="11833" width="12" style="167" bestFit="1" customWidth="1"/>
    <col min="11834" max="11834" width="9.109375" style="167"/>
    <col min="11835" max="11835" width="10.88671875" style="167" bestFit="1" customWidth="1"/>
    <col min="11836" max="11836" width="9.109375" style="167"/>
    <col min="11837" max="11837" width="12" style="167" bestFit="1" customWidth="1"/>
    <col min="11838" max="11838" width="9.109375" style="167"/>
    <col min="11839" max="11839" width="10.88671875" style="167" bestFit="1" customWidth="1"/>
    <col min="11840" max="12032" width="9.109375" style="167"/>
    <col min="12033" max="12033" width="5.44140625" style="167" bestFit="1" customWidth="1"/>
    <col min="12034" max="12034" width="15" style="167" customWidth="1"/>
    <col min="12035" max="12035" width="85.6640625" style="167" customWidth="1"/>
    <col min="12036" max="12036" width="7.33203125" style="167" customWidth="1"/>
    <col min="12037" max="12037" width="10.33203125" style="167" bestFit="1" customWidth="1"/>
    <col min="12038" max="12038" width="12.6640625" style="167" customWidth="1"/>
    <col min="12039" max="12040" width="14.33203125" style="167" customWidth="1"/>
    <col min="12041" max="12041" width="13.44140625" style="167" bestFit="1" customWidth="1"/>
    <col min="12042" max="12042" width="8.109375" style="167" customWidth="1"/>
    <col min="12043" max="12043" width="11.6640625" style="167" customWidth="1"/>
    <col min="12044" max="12044" width="9.44140625" style="167" bestFit="1" customWidth="1"/>
    <col min="12045" max="12045" width="10.44140625" style="167" customWidth="1"/>
    <col min="12046" max="12046" width="9.33203125" style="167" bestFit="1" customWidth="1"/>
    <col min="12047" max="12047" width="11" style="167" customWidth="1"/>
    <col min="12048" max="12048" width="9.33203125" style="167" bestFit="1" customWidth="1"/>
    <col min="12049" max="12049" width="11.5546875" style="167" bestFit="1" customWidth="1"/>
    <col min="12050" max="12050" width="9.33203125" style="167" bestFit="1" customWidth="1"/>
    <col min="12051" max="12051" width="11.44140625" style="167" bestFit="1" customWidth="1"/>
    <col min="12052" max="12052" width="9.44140625" style="167" bestFit="1" customWidth="1"/>
    <col min="12053" max="12053" width="11.5546875" style="167" bestFit="1" customWidth="1"/>
    <col min="12054" max="12054" width="9.109375" style="167"/>
    <col min="12055" max="12055" width="10.5546875" style="167" bestFit="1" customWidth="1"/>
    <col min="12056" max="12056" width="9.109375" style="167"/>
    <col min="12057" max="12057" width="10.88671875" style="167" customWidth="1"/>
    <col min="12058" max="12058" width="9.109375" style="167"/>
    <col min="12059" max="12059" width="11.5546875" style="167" customWidth="1"/>
    <col min="12060" max="12060" width="9.109375" style="167"/>
    <col min="12061" max="12061" width="11.5546875" style="167" bestFit="1" customWidth="1"/>
    <col min="12062" max="12062" width="14.88671875" style="167" customWidth="1"/>
    <col min="12063" max="12063" width="9.109375" style="167"/>
    <col min="12064" max="12064" width="11.5546875" style="167" customWidth="1"/>
    <col min="12065" max="12065" width="9.109375" style="167"/>
    <col min="12066" max="12066" width="11" style="167" customWidth="1"/>
    <col min="12067" max="12067" width="9.109375" style="167"/>
    <col min="12068" max="12068" width="11.88671875" style="167" customWidth="1"/>
    <col min="12069" max="12069" width="9.109375" style="167"/>
    <col min="12070" max="12070" width="10.5546875" style="167" customWidth="1"/>
    <col min="12071" max="12071" width="9.33203125" style="167" bestFit="1" customWidth="1"/>
    <col min="12072" max="12072" width="11.33203125" style="167" bestFit="1" customWidth="1"/>
    <col min="12073" max="12073" width="9.109375" style="167"/>
    <col min="12074" max="12074" width="11.44140625" style="167" customWidth="1"/>
    <col min="12075" max="12075" width="9.109375" style="167"/>
    <col min="12076" max="12076" width="12.109375" style="167" customWidth="1"/>
    <col min="12077" max="12077" width="9.109375" style="167"/>
    <col min="12078" max="12078" width="10.88671875" style="167" bestFit="1" customWidth="1"/>
    <col min="12079" max="12079" width="13.5546875" style="167" customWidth="1"/>
    <col min="12080" max="12080" width="9.33203125" style="167" bestFit="1" customWidth="1"/>
    <col min="12081" max="12081" width="12" style="167" bestFit="1" customWidth="1"/>
    <col min="12082" max="12082" width="9.33203125" style="167" bestFit="1" customWidth="1"/>
    <col min="12083" max="12083" width="12" style="167" bestFit="1" customWidth="1"/>
    <col min="12084" max="12084" width="9.33203125" style="167" bestFit="1" customWidth="1"/>
    <col min="12085" max="12085" width="12" style="167" bestFit="1" customWidth="1"/>
    <col min="12086" max="12086" width="9.109375" style="167"/>
    <col min="12087" max="12087" width="10.88671875" style="167" bestFit="1" customWidth="1"/>
    <col min="12088" max="12088" width="9.33203125" style="167" bestFit="1" customWidth="1"/>
    <col min="12089" max="12089" width="12" style="167" bestFit="1" customWidth="1"/>
    <col min="12090" max="12090" width="9.109375" style="167"/>
    <col min="12091" max="12091" width="10.88671875" style="167" bestFit="1" customWidth="1"/>
    <col min="12092" max="12092" width="9.109375" style="167"/>
    <col min="12093" max="12093" width="12" style="167" bestFit="1" customWidth="1"/>
    <col min="12094" max="12094" width="9.109375" style="167"/>
    <col min="12095" max="12095" width="10.88671875" style="167" bestFit="1" customWidth="1"/>
    <col min="12096" max="12288" width="9.109375" style="167"/>
    <col min="12289" max="12289" width="5.44140625" style="167" bestFit="1" customWidth="1"/>
    <col min="12290" max="12290" width="15" style="167" customWidth="1"/>
    <col min="12291" max="12291" width="85.6640625" style="167" customWidth="1"/>
    <col min="12292" max="12292" width="7.33203125" style="167" customWidth="1"/>
    <col min="12293" max="12293" width="10.33203125" style="167" bestFit="1" customWidth="1"/>
    <col min="12294" max="12294" width="12.6640625" style="167" customWidth="1"/>
    <col min="12295" max="12296" width="14.33203125" style="167" customWidth="1"/>
    <col min="12297" max="12297" width="13.44140625" style="167" bestFit="1" customWidth="1"/>
    <col min="12298" max="12298" width="8.109375" style="167" customWidth="1"/>
    <col min="12299" max="12299" width="11.6640625" style="167" customWidth="1"/>
    <col min="12300" max="12300" width="9.44140625" style="167" bestFit="1" customWidth="1"/>
    <col min="12301" max="12301" width="10.44140625" style="167" customWidth="1"/>
    <col min="12302" max="12302" width="9.33203125" style="167" bestFit="1" customWidth="1"/>
    <col min="12303" max="12303" width="11" style="167" customWidth="1"/>
    <col min="12304" max="12304" width="9.33203125" style="167" bestFit="1" customWidth="1"/>
    <col min="12305" max="12305" width="11.5546875" style="167" bestFit="1" customWidth="1"/>
    <col min="12306" max="12306" width="9.33203125" style="167" bestFit="1" customWidth="1"/>
    <col min="12307" max="12307" width="11.44140625" style="167" bestFit="1" customWidth="1"/>
    <col min="12308" max="12308" width="9.44140625" style="167" bestFit="1" customWidth="1"/>
    <col min="12309" max="12309" width="11.5546875" style="167" bestFit="1" customWidth="1"/>
    <col min="12310" max="12310" width="9.109375" style="167"/>
    <col min="12311" max="12311" width="10.5546875" style="167" bestFit="1" customWidth="1"/>
    <col min="12312" max="12312" width="9.109375" style="167"/>
    <col min="12313" max="12313" width="10.88671875" style="167" customWidth="1"/>
    <col min="12314" max="12314" width="9.109375" style="167"/>
    <col min="12315" max="12315" width="11.5546875" style="167" customWidth="1"/>
    <col min="12316" max="12316" width="9.109375" style="167"/>
    <col min="12317" max="12317" width="11.5546875" style="167" bestFit="1" customWidth="1"/>
    <col min="12318" max="12318" width="14.88671875" style="167" customWidth="1"/>
    <col min="12319" max="12319" width="9.109375" style="167"/>
    <col min="12320" max="12320" width="11.5546875" style="167" customWidth="1"/>
    <col min="12321" max="12321" width="9.109375" style="167"/>
    <col min="12322" max="12322" width="11" style="167" customWidth="1"/>
    <col min="12323" max="12323" width="9.109375" style="167"/>
    <col min="12324" max="12324" width="11.88671875" style="167" customWidth="1"/>
    <col min="12325" max="12325" width="9.109375" style="167"/>
    <col min="12326" max="12326" width="10.5546875" style="167" customWidth="1"/>
    <col min="12327" max="12327" width="9.33203125" style="167" bestFit="1" customWidth="1"/>
    <col min="12328" max="12328" width="11.33203125" style="167" bestFit="1" customWidth="1"/>
    <col min="12329" max="12329" width="9.109375" style="167"/>
    <col min="12330" max="12330" width="11.44140625" style="167" customWidth="1"/>
    <col min="12331" max="12331" width="9.109375" style="167"/>
    <col min="12332" max="12332" width="12.109375" style="167" customWidth="1"/>
    <col min="12333" max="12333" width="9.109375" style="167"/>
    <col min="12334" max="12334" width="10.88671875" style="167" bestFit="1" customWidth="1"/>
    <col min="12335" max="12335" width="13.5546875" style="167" customWidth="1"/>
    <col min="12336" max="12336" width="9.33203125" style="167" bestFit="1" customWidth="1"/>
    <col min="12337" max="12337" width="12" style="167" bestFit="1" customWidth="1"/>
    <col min="12338" max="12338" width="9.33203125" style="167" bestFit="1" customWidth="1"/>
    <col min="12339" max="12339" width="12" style="167" bestFit="1" customWidth="1"/>
    <col min="12340" max="12340" width="9.33203125" style="167" bestFit="1" customWidth="1"/>
    <col min="12341" max="12341" width="12" style="167" bestFit="1" customWidth="1"/>
    <col min="12342" max="12342" width="9.109375" style="167"/>
    <col min="12343" max="12343" width="10.88671875" style="167" bestFit="1" customWidth="1"/>
    <col min="12344" max="12344" width="9.33203125" style="167" bestFit="1" customWidth="1"/>
    <col min="12345" max="12345" width="12" style="167" bestFit="1" customWidth="1"/>
    <col min="12346" max="12346" width="9.109375" style="167"/>
    <col min="12347" max="12347" width="10.88671875" style="167" bestFit="1" customWidth="1"/>
    <col min="12348" max="12348" width="9.109375" style="167"/>
    <col min="12349" max="12349" width="12" style="167" bestFit="1" customWidth="1"/>
    <col min="12350" max="12350" width="9.109375" style="167"/>
    <col min="12351" max="12351" width="10.88671875" style="167" bestFit="1" customWidth="1"/>
    <col min="12352" max="12544" width="9.109375" style="167"/>
    <col min="12545" max="12545" width="5.44140625" style="167" bestFit="1" customWidth="1"/>
    <col min="12546" max="12546" width="15" style="167" customWidth="1"/>
    <col min="12547" max="12547" width="85.6640625" style="167" customWidth="1"/>
    <col min="12548" max="12548" width="7.33203125" style="167" customWidth="1"/>
    <col min="12549" max="12549" width="10.33203125" style="167" bestFit="1" customWidth="1"/>
    <col min="12550" max="12550" width="12.6640625" style="167" customWidth="1"/>
    <col min="12551" max="12552" width="14.33203125" style="167" customWidth="1"/>
    <col min="12553" max="12553" width="13.44140625" style="167" bestFit="1" customWidth="1"/>
    <col min="12554" max="12554" width="8.109375" style="167" customWidth="1"/>
    <col min="12555" max="12555" width="11.6640625" style="167" customWidth="1"/>
    <col min="12556" max="12556" width="9.44140625" style="167" bestFit="1" customWidth="1"/>
    <col min="12557" max="12557" width="10.44140625" style="167" customWidth="1"/>
    <col min="12558" max="12558" width="9.33203125" style="167" bestFit="1" customWidth="1"/>
    <col min="12559" max="12559" width="11" style="167" customWidth="1"/>
    <col min="12560" max="12560" width="9.33203125" style="167" bestFit="1" customWidth="1"/>
    <col min="12561" max="12561" width="11.5546875" style="167" bestFit="1" customWidth="1"/>
    <col min="12562" max="12562" width="9.33203125" style="167" bestFit="1" customWidth="1"/>
    <col min="12563" max="12563" width="11.44140625" style="167" bestFit="1" customWidth="1"/>
    <col min="12564" max="12564" width="9.44140625" style="167" bestFit="1" customWidth="1"/>
    <col min="12565" max="12565" width="11.5546875" style="167" bestFit="1" customWidth="1"/>
    <col min="12566" max="12566" width="9.109375" style="167"/>
    <col min="12567" max="12567" width="10.5546875" style="167" bestFit="1" customWidth="1"/>
    <col min="12568" max="12568" width="9.109375" style="167"/>
    <col min="12569" max="12569" width="10.88671875" style="167" customWidth="1"/>
    <col min="12570" max="12570" width="9.109375" style="167"/>
    <col min="12571" max="12571" width="11.5546875" style="167" customWidth="1"/>
    <col min="12572" max="12572" width="9.109375" style="167"/>
    <col min="12573" max="12573" width="11.5546875" style="167" bestFit="1" customWidth="1"/>
    <col min="12574" max="12574" width="14.88671875" style="167" customWidth="1"/>
    <col min="12575" max="12575" width="9.109375" style="167"/>
    <col min="12576" max="12576" width="11.5546875" style="167" customWidth="1"/>
    <col min="12577" max="12577" width="9.109375" style="167"/>
    <col min="12578" max="12578" width="11" style="167" customWidth="1"/>
    <col min="12579" max="12579" width="9.109375" style="167"/>
    <col min="12580" max="12580" width="11.88671875" style="167" customWidth="1"/>
    <col min="12581" max="12581" width="9.109375" style="167"/>
    <col min="12582" max="12582" width="10.5546875" style="167" customWidth="1"/>
    <col min="12583" max="12583" width="9.33203125" style="167" bestFit="1" customWidth="1"/>
    <col min="12584" max="12584" width="11.33203125" style="167" bestFit="1" customWidth="1"/>
    <col min="12585" max="12585" width="9.109375" style="167"/>
    <col min="12586" max="12586" width="11.44140625" style="167" customWidth="1"/>
    <col min="12587" max="12587" width="9.109375" style="167"/>
    <col min="12588" max="12588" width="12.109375" style="167" customWidth="1"/>
    <col min="12589" max="12589" width="9.109375" style="167"/>
    <col min="12590" max="12590" width="10.88671875" style="167" bestFit="1" customWidth="1"/>
    <col min="12591" max="12591" width="13.5546875" style="167" customWidth="1"/>
    <col min="12592" max="12592" width="9.33203125" style="167" bestFit="1" customWidth="1"/>
    <col min="12593" max="12593" width="12" style="167" bestFit="1" customWidth="1"/>
    <col min="12594" max="12594" width="9.33203125" style="167" bestFit="1" customWidth="1"/>
    <col min="12595" max="12595" width="12" style="167" bestFit="1" customWidth="1"/>
    <col min="12596" max="12596" width="9.33203125" style="167" bestFit="1" customWidth="1"/>
    <col min="12597" max="12597" width="12" style="167" bestFit="1" customWidth="1"/>
    <col min="12598" max="12598" width="9.109375" style="167"/>
    <col min="12599" max="12599" width="10.88671875" style="167" bestFit="1" customWidth="1"/>
    <col min="12600" max="12600" width="9.33203125" style="167" bestFit="1" customWidth="1"/>
    <col min="12601" max="12601" width="12" style="167" bestFit="1" customWidth="1"/>
    <col min="12602" max="12602" width="9.109375" style="167"/>
    <col min="12603" max="12603" width="10.88671875" style="167" bestFit="1" customWidth="1"/>
    <col min="12604" max="12604" width="9.109375" style="167"/>
    <col min="12605" max="12605" width="12" style="167" bestFit="1" customWidth="1"/>
    <col min="12606" max="12606" width="9.109375" style="167"/>
    <col min="12607" max="12607" width="10.88671875" style="167" bestFit="1" customWidth="1"/>
    <col min="12608" max="12800" width="9.109375" style="167"/>
    <col min="12801" max="12801" width="5.44140625" style="167" bestFit="1" customWidth="1"/>
    <col min="12802" max="12802" width="15" style="167" customWidth="1"/>
    <col min="12803" max="12803" width="85.6640625" style="167" customWidth="1"/>
    <col min="12804" max="12804" width="7.33203125" style="167" customWidth="1"/>
    <col min="12805" max="12805" width="10.33203125" style="167" bestFit="1" customWidth="1"/>
    <col min="12806" max="12806" width="12.6640625" style="167" customWidth="1"/>
    <col min="12807" max="12808" width="14.33203125" style="167" customWidth="1"/>
    <col min="12809" max="12809" width="13.44140625" style="167" bestFit="1" customWidth="1"/>
    <col min="12810" max="12810" width="8.109375" style="167" customWidth="1"/>
    <col min="12811" max="12811" width="11.6640625" style="167" customWidth="1"/>
    <col min="12812" max="12812" width="9.44140625" style="167" bestFit="1" customWidth="1"/>
    <col min="12813" max="12813" width="10.44140625" style="167" customWidth="1"/>
    <col min="12814" max="12814" width="9.33203125" style="167" bestFit="1" customWidth="1"/>
    <col min="12815" max="12815" width="11" style="167" customWidth="1"/>
    <col min="12816" max="12816" width="9.33203125" style="167" bestFit="1" customWidth="1"/>
    <col min="12817" max="12817" width="11.5546875" style="167" bestFit="1" customWidth="1"/>
    <col min="12818" max="12818" width="9.33203125" style="167" bestFit="1" customWidth="1"/>
    <col min="12819" max="12819" width="11.44140625" style="167" bestFit="1" customWidth="1"/>
    <col min="12820" max="12820" width="9.44140625" style="167" bestFit="1" customWidth="1"/>
    <col min="12821" max="12821" width="11.5546875" style="167" bestFit="1" customWidth="1"/>
    <col min="12822" max="12822" width="9.109375" style="167"/>
    <col min="12823" max="12823" width="10.5546875" style="167" bestFit="1" customWidth="1"/>
    <col min="12824" max="12824" width="9.109375" style="167"/>
    <col min="12825" max="12825" width="10.88671875" style="167" customWidth="1"/>
    <col min="12826" max="12826" width="9.109375" style="167"/>
    <col min="12827" max="12827" width="11.5546875" style="167" customWidth="1"/>
    <col min="12828" max="12828" width="9.109375" style="167"/>
    <col min="12829" max="12829" width="11.5546875" style="167" bestFit="1" customWidth="1"/>
    <col min="12830" max="12830" width="14.88671875" style="167" customWidth="1"/>
    <col min="12831" max="12831" width="9.109375" style="167"/>
    <col min="12832" max="12832" width="11.5546875" style="167" customWidth="1"/>
    <col min="12833" max="12833" width="9.109375" style="167"/>
    <col min="12834" max="12834" width="11" style="167" customWidth="1"/>
    <col min="12835" max="12835" width="9.109375" style="167"/>
    <col min="12836" max="12836" width="11.88671875" style="167" customWidth="1"/>
    <col min="12837" max="12837" width="9.109375" style="167"/>
    <col min="12838" max="12838" width="10.5546875" style="167" customWidth="1"/>
    <col min="12839" max="12839" width="9.33203125" style="167" bestFit="1" customWidth="1"/>
    <col min="12840" max="12840" width="11.33203125" style="167" bestFit="1" customWidth="1"/>
    <col min="12841" max="12841" width="9.109375" style="167"/>
    <col min="12842" max="12842" width="11.44140625" style="167" customWidth="1"/>
    <col min="12843" max="12843" width="9.109375" style="167"/>
    <col min="12844" max="12844" width="12.109375" style="167" customWidth="1"/>
    <col min="12845" max="12845" width="9.109375" style="167"/>
    <col min="12846" max="12846" width="10.88671875" style="167" bestFit="1" customWidth="1"/>
    <col min="12847" max="12847" width="13.5546875" style="167" customWidth="1"/>
    <col min="12848" max="12848" width="9.33203125" style="167" bestFit="1" customWidth="1"/>
    <col min="12849" max="12849" width="12" style="167" bestFit="1" customWidth="1"/>
    <col min="12850" max="12850" width="9.33203125" style="167" bestFit="1" customWidth="1"/>
    <col min="12851" max="12851" width="12" style="167" bestFit="1" customWidth="1"/>
    <col min="12852" max="12852" width="9.33203125" style="167" bestFit="1" customWidth="1"/>
    <col min="12853" max="12853" width="12" style="167" bestFit="1" customWidth="1"/>
    <col min="12854" max="12854" width="9.109375" style="167"/>
    <col min="12855" max="12855" width="10.88671875" style="167" bestFit="1" customWidth="1"/>
    <col min="12856" max="12856" width="9.33203125" style="167" bestFit="1" customWidth="1"/>
    <col min="12857" max="12857" width="12" style="167" bestFit="1" customWidth="1"/>
    <col min="12858" max="12858" width="9.109375" style="167"/>
    <col min="12859" max="12859" width="10.88671875" style="167" bestFit="1" customWidth="1"/>
    <col min="12860" max="12860" width="9.109375" style="167"/>
    <col min="12861" max="12861" width="12" style="167" bestFit="1" customWidth="1"/>
    <col min="12862" max="12862" width="9.109375" style="167"/>
    <col min="12863" max="12863" width="10.88671875" style="167" bestFit="1" customWidth="1"/>
    <col min="12864" max="13056" width="9.109375" style="167"/>
    <col min="13057" max="13057" width="5.44140625" style="167" bestFit="1" customWidth="1"/>
    <col min="13058" max="13058" width="15" style="167" customWidth="1"/>
    <col min="13059" max="13059" width="85.6640625" style="167" customWidth="1"/>
    <col min="13060" max="13060" width="7.33203125" style="167" customWidth="1"/>
    <col min="13061" max="13061" width="10.33203125" style="167" bestFit="1" customWidth="1"/>
    <col min="13062" max="13062" width="12.6640625" style="167" customWidth="1"/>
    <col min="13063" max="13064" width="14.33203125" style="167" customWidth="1"/>
    <col min="13065" max="13065" width="13.44140625" style="167" bestFit="1" customWidth="1"/>
    <col min="13066" max="13066" width="8.109375" style="167" customWidth="1"/>
    <col min="13067" max="13067" width="11.6640625" style="167" customWidth="1"/>
    <col min="13068" max="13068" width="9.44140625" style="167" bestFit="1" customWidth="1"/>
    <col min="13069" max="13069" width="10.44140625" style="167" customWidth="1"/>
    <col min="13070" max="13070" width="9.33203125" style="167" bestFit="1" customWidth="1"/>
    <col min="13071" max="13071" width="11" style="167" customWidth="1"/>
    <col min="13072" max="13072" width="9.33203125" style="167" bestFit="1" customWidth="1"/>
    <col min="13073" max="13073" width="11.5546875" style="167" bestFit="1" customWidth="1"/>
    <col min="13074" max="13074" width="9.33203125" style="167" bestFit="1" customWidth="1"/>
    <col min="13075" max="13075" width="11.44140625" style="167" bestFit="1" customWidth="1"/>
    <col min="13076" max="13076" width="9.44140625" style="167" bestFit="1" customWidth="1"/>
    <col min="13077" max="13077" width="11.5546875" style="167" bestFit="1" customWidth="1"/>
    <col min="13078" max="13078" width="9.109375" style="167"/>
    <col min="13079" max="13079" width="10.5546875" style="167" bestFit="1" customWidth="1"/>
    <col min="13080" max="13080" width="9.109375" style="167"/>
    <col min="13081" max="13081" width="10.88671875" style="167" customWidth="1"/>
    <col min="13082" max="13082" width="9.109375" style="167"/>
    <col min="13083" max="13083" width="11.5546875" style="167" customWidth="1"/>
    <col min="13084" max="13084" width="9.109375" style="167"/>
    <col min="13085" max="13085" width="11.5546875" style="167" bestFit="1" customWidth="1"/>
    <col min="13086" max="13086" width="14.88671875" style="167" customWidth="1"/>
    <col min="13087" max="13087" width="9.109375" style="167"/>
    <col min="13088" max="13088" width="11.5546875" style="167" customWidth="1"/>
    <col min="13089" max="13089" width="9.109375" style="167"/>
    <col min="13090" max="13090" width="11" style="167" customWidth="1"/>
    <col min="13091" max="13091" width="9.109375" style="167"/>
    <col min="13092" max="13092" width="11.88671875" style="167" customWidth="1"/>
    <col min="13093" max="13093" width="9.109375" style="167"/>
    <col min="13094" max="13094" width="10.5546875" style="167" customWidth="1"/>
    <col min="13095" max="13095" width="9.33203125" style="167" bestFit="1" customWidth="1"/>
    <col min="13096" max="13096" width="11.33203125" style="167" bestFit="1" customWidth="1"/>
    <col min="13097" max="13097" width="9.109375" style="167"/>
    <col min="13098" max="13098" width="11.44140625" style="167" customWidth="1"/>
    <col min="13099" max="13099" width="9.109375" style="167"/>
    <col min="13100" max="13100" width="12.109375" style="167" customWidth="1"/>
    <col min="13101" max="13101" width="9.109375" style="167"/>
    <col min="13102" max="13102" width="10.88671875" style="167" bestFit="1" customWidth="1"/>
    <col min="13103" max="13103" width="13.5546875" style="167" customWidth="1"/>
    <col min="13104" max="13104" width="9.33203125" style="167" bestFit="1" customWidth="1"/>
    <col min="13105" max="13105" width="12" style="167" bestFit="1" customWidth="1"/>
    <col min="13106" max="13106" width="9.33203125" style="167" bestFit="1" customWidth="1"/>
    <col min="13107" max="13107" width="12" style="167" bestFit="1" customWidth="1"/>
    <col min="13108" max="13108" width="9.33203125" style="167" bestFit="1" customWidth="1"/>
    <col min="13109" max="13109" width="12" style="167" bestFit="1" customWidth="1"/>
    <col min="13110" max="13110" width="9.109375" style="167"/>
    <col min="13111" max="13111" width="10.88671875" style="167" bestFit="1" customWidth="1"/>
    <col min="13112" max="13112" width="9.33203125" style="167" bestFit="1" customWidth="1"/>
    <col min="13113" max="13113" width="12" style="167" bestFit="1" customWidth="1"/>
    <col min="13114" max="13114" width="9.109375" style="167"/>
    <col min="13115" max="13115" width="10.88671875" style="167" bestFit="1" customWidth="1"/>
    <col min="13116" max="13116" width="9.109375" style="167"/>
    <col min="13117" max="13117" width="12" style="167" bestFit="1" customWidth="1"/>
    <col min="13118" max="13118" width="9.109375" style="167"/>
    <col min="13119" max="13119" width="10.88671875" style="167" bestFit="1" customWidth="1"/>
    <col min="13120" max="13312" width="9.109375" style="167"/>
    <col min="13313" max="13313" width="5.44140625" style="167" bestFit="1" customWidth="1"/>
    <col min="13314" max="13314" width="15" style="167" customWidth="1"/>
    <col min="13315" max="13315" width="85.6640625" style="167" customWidth="1"/>
    <col min="13316" max="13316" width="7.33203125" style="167" customWidth="1"/>
    <col min="13317" max="13317" width="10.33203125" style="167" bestFit="1" customWidth="1"/>
    <col min="13318" max="13318" width="12.6640625" style="167" customWidth="1"/>
    <col min="13319" max="13320" width="14.33203125" style="167" customWidth="1"/>
    <col min="13321" max="13321" width="13.44140625" style="167" bestFit="1" customWidth="1"/>
    <col min="13322" max="13322" width="8.109375" style="167" customWidth="1"/>
    <col min="13323" max="13323" width="11.6640625" style="167" customWidth="1"/>
    <col min="13324" max="13324" width="9.44140625" style="167" bestFit="1" customWidth="1"/>
    <col min="13325" max="13325" width="10.44140625" style="167" customWidth="1"/>
    <col min="13326" max="13326" width="9.33203125" style="167" bestFit="1" customWidth="1"/>
    <col min="13327" max="13327" width="11" style="167" customWidth="1"/>
    <col min="13328" max="13328" width="9.33203125" style="167" bestFit="1" customWidth="1"/>
    <col min="13329" max="13329" width="11.5546875" style="167" bestFit="1" customWidth="1"/>
    <col min="13330" max="13330" width="9.33203125" style="167" bestFit="1" customWidth="1"/>
    <col min="13331" max="13331" width="11.44140625" style="167" bestFit="1" customWidth="1"/>
    <col min="13332" max="13332" width="9.44140625" style="167" bestFit="1" customWidth="1"/>
    <col min="13333" max="13333" width="11.5546875" style="167" bestFit="1" customWidth="1"/>
    <col min="13334" max="13334" width="9.109375" style="167"/>
    <col min="13335" max="13335" width="10.5546875" style="167" bestFit="1" customWidth="1"/>
    <col min="13336" max="13336" width="9.109375" style="167"/>
    <col min="13337" max="13337" width="10.88671875" style="167" customWidth="1"/>
    <col min="13338" max="13338" width="9.109375" style="167"/>
    <col min="13339" max="13339" width="11.5546875" style="167" customWidth="1"/>
    <col min="13340" max="13340" width="9.109375" style="167"/>
    <col min="13341" max="13341" width="11.5546875" style="167" bestFit="1" customWidth="1"/>
    <col min="13342" max="13342" width="14.88671875" style="167" customWidth="1"/>
    <col min="13343" max="13343" width="9.109375" style="167"/>
    <col min="13344" max="13344" width="11.5546875" style="167" customWidth="1"/>
    <col min="13345" max="13345" width="9.109375" style="167"/>
    <col min="13346" max="13346" width="11" style="167" customWidth="1"/>
    <col min="13347" max="13347" width="9.109375" style="167"/>
    <col min="13348" max="13348" width="11.88671875" style="167" customWidth="1"/>
    <col min="13349" max="13349" width="9.109375" style="167"/>
    <col min="13350" max="13350" width="10.5546875" style="167" customWidth="1"/>
    <col min="13351" max="13351" width="9.33203125" style="167" bestFit="1" customWidth="1"/>
    <col min="13352" max="13352" width="11.33203125" style="167" bestFit="1" customWidth="1"/>
    <col min="13353" max="13353" width="9.109375" style="167"/>
    <col min="13354" max="13354" width="11.44140625" style="167" customWidth="1"/>
    <col min="13355" max="13355" width="9.109375" style="167"/>
    <col min="13356" max="13356" width="12.109375" style="167" customWidth="1"/>
    <col min="13357" max="13357" width="9.109375" style="167"/>
    <col min="13358" max="13358" width="10.88671875" style="167" bestFit="1" customWidth="1"/>
    <col min="13359" max="13359" width="13.5546875" style="167" customWidth="1"/>
    <col min="13360" max="13360" width="9.33203125" style="167" bestFit="1" customWidth="1"/>
    <col min="13361" max="13361" width="12" style="167" bestFit="1" customWidth="1"/>
    <col min="13362" max="13362" width="9.33203125" style="167" bestFit="1" customWidth="1"/>
    <col min="13363" max="13363" width="12" style="167" bestFit="1" customWidth="1"/>
    <col min="13364" max="13364" width="9.33203125" style="167" bestFit="1" customWidth="1"/>
    <col min="13365" max="13365" width="12" style="167" bestFit="1" customWidth="1"/>
    <col min="13366" max="13366" width="9.109375" style="167"/>
    <col min="13367" max="13367" width="10.88671875" style="167" bestFit="1" customWidth="1"/>
    <col min="13368" max="13368" width="9.33203125" style="167" bestFit="1" customWidth="1"/>
    <col min="13369" max="13369" width="12" style="167" bestFit="1" customWidth="1"/>
    <col min="13370" max="13370" width="9.109375" style="167"/>
    <col min="13371" max="13371" width="10.88671875" style="167" bestFit="1" customWidth="1"/>
    <col min="13372" max="13372" width="9.109375" style="167"/>
    <col min="13373" max="13373" width="12" style="167" bestFit="1" customWidth="1"/>
    <col min="13374" max="13374" width="9.109375" style="167"/>
    <col min="13375" max="13375" width="10.88671875" style="167" bestFit="1" customWidth="1"/>
    <col min="13376" max="13568" width="9.109375" style="167"/>
    <col min="13569" max="13569" width="5.44140625" style="167" bestFit="1" customWidth="1"/>
    <col min="13570" max="13570" width="15" style="167" customWidth="1"/>
    <col min="13571" max="13571" width="85.6640625" style="167" customWidth="1"/>
    <col min="13572" max="13572" width="7.33203125" style="167" customWidth="1"/>
    <col min="13573" max="13573" width="10.33203125" style="167" bestFit="1" customWidth="1"/>
    <col min="13574" max="13574" width="12.6640625" style="167" customWidth="1"/>
    <col min="13575" max="13576" width="14.33203125" style="167" customWidth="1"/>
    <col min="13577" max="13577" width="13.44140625" style="167" bestFit="1" customWidth="1"/>
    <col min="13578" max="13578" width="8.109375" style="167" customWidth="1"/>
    <col min="13579" max="13579" width="11.6640625" style="167" customWidth="1"/>
    <col min="13580" max="13580" width="9.44140625" style="167" bestFit="1" customWidth="1"/>
    <col min="13581" max="13581" width="10.44140625" style="167" customWidth="1"/>
    <col min="13582" max="13582" width="9.33203125" style="167" bestFit="1" customWidth="1"/>
    <col min="13583" max="13583" width="11" style="167" customWidth="1"/>
    <col min="13584" max="13584" width="9.33203125" style="167" bestFit="1" customWidth="1"/>
    <col min="13585" max="13585" width="11.5546875" style="167" bestFit="1" customWidth="1"/>
    <col min="13586" max="13586" width="9.33203125" style="167" bestFit="1" customWidth="1"/>
    <col min="13587" max="13587" width="11.44140625" style="167" bestFit="1" customWidth="1"/>
    <col min="13588" max="13588" width="9.44140625" style="167" bestFit="1" customWidth="1"/>
    <col min="13589" max="13589" width="11.5546875" style="167" bestFit="1" customWidth="1"/>
    <col min="13590" max="13590" width="9.109375" style="167"/>
    <col min="13591" max="13591" width="10.5546875" style="167" bestFit="1" customWidth="1"/>
    <col min="13592" max="13592" width="9.109375" style="167"/>
    <col min="13593" max="13593" width="10.88671875" style="167" customWidth="1"/>
    <col min="13594" max="13594" width="9.109375" style="167"/>
    <col min="13595" max="13595" width="11.5546875" style="167" customWidth="1"/>
    <col min="13596" max="13596" width="9.109375" style="167"/>
    <col min="13597" max="13597" width="11.5546875" style="167" bestFit="1" customWidth="1"/>
    <col min="13598" max="13598" width="14.88671875" style="167" customWidth="1"/>
    <col min="13599" max="13599" width="9.109375" style="167"/>
    <col min="13600" max="13600" width="11.5546875" style="167" customWidth="1"/>
    <col min="13601" max="13601" width="9.109375" style="167"/>
    <col min="13602" max="13602" width="11" style="167" customWidth="1"/>
    <col min="13603" max="13603" width="9.109375" style="167"/>
    <col min="13604" max="13604" width="11.88671875" style="167" customWidth="1"/>
    <col min="13605" max="13605" width="9.109375" style="167"/>
    <col min="13606" max="13606" width="10.5546875" style="167" customWidth="1"/>
    <col min="13607" max="13607" width="9.33203125" style="167" bestFit="1" customWidth="1"/>
    <col min="13608" max="13608" width="11.33203125" style="167" bestFit="1" customWidth="1"/>
    <col min="13609" max="13609" width="9.109375" style="167"/>
    <col min="13610" max="13610" width="11.44140625" style="167" customWidth="1"/>
    <col min="13611" max="13611" width="9.109375" style="167"/>
    <col min="13612" max="13612" width="12.109375" style="167" customWidth="1"/>
    <col min="13613" max="13613" width="9.109375" style="167"/>
    <col min="13614" max="13614" width="10.88671875" style="167" bestFit="1" customWidth="1"/>
    <col min="13615" max="13615" width="13.5546875" style="167" customWidth="1"/>
    <col min="13616" max="13616" width="9.33203125" style="167" bestFit="1" customWidth="1"/>
    <col min="13617" max="13617" width="12" style="167" bestFit="1" customWidth="1"/>
    <col min="13618" max="13618" width="9.33203125" style="167" bestFit="1" customWidth="1"/>
    <col min="13619" max="13619" width="12" style="167" bestFit="1" customWidth="1"/>
    <col min="13620" max="13620" width="9.33203125" style="167" bestFit="1" customWidth="1"/>
    <col min="13621" max="13621" width="12" style="167" bestFit="1" customWidth="1"/>
    <col min="13622" max="13622" width="9.109375" style="167"/>
    <col min="13623" max="13623" width="10.88671875" style="167" bestFit="1" customWidth="1"/>
    <col min="13624" max="13624" width="9.33203125" style="167" bestFit="1" customWidth="1"/>
    <col min="13625" max="13625" width="12" style="167" bestFit="1" customWidth="1"/>
    <col min="13626" max="13626" width="9.109375" style="167"/>
    <col min="13627" max="13627" width="10.88671875" style="167" bestFit="1" customWidth="1"/>
    <col min="13628" max="13628" width="9.109375" style="167"/>
    <col min="13629" max="13629" width="12" style="167" bestFit="1" customWidth="1"/>
    <col min="13630" max="13630" width="9.109375" style="167"/>
    <col min="13631" max="13631" width="10.88671875" style="167" bestFit="1" customWidth="1"/>
    <col min="13632" max="13824" width="9.109375" style="167"/>
    <col min="13825" max="13825" width="5.44140625" style="167" bestFit="1" customWidth="1"/>
    <col min="13826" max="13826" width="15" style="167" customWidth="1"/>
    <col min="13827" max="13827" width="85.6640625" style="167" customWidth="1"/>
    <col min="13828" max="13828" width="7.33203125" style="167" customWidth="1"/>
    <col min="13829" max="13829" width="10.33203125" style="167" bestFit="1" customWidth="1"/>
    <col min="13830" max="13830" width="12.6640625" style="167" customWidth="1"/>
    <col min="13831" max="13832" width="14.33203125" style="167" customWidth="1"/>
    <col min="13833" max="13833" width="13.44140625" style="167" bestFit="1" customWidth="1"/>
    <col min="13834" max="13834" width="8.109375" style="167" customWidth="1"/>
    <col min="13835" max="13835" width="11.6640625" style="167" customWidth="1"/>
    <col min="13836" max="13836" width="9.44140625" style="167" bestFit="1" customWidth="1"/>
    <col min="13837" max="13837" width="10.44140625" style="167" customWidth="1"/>
    <col min="13838" max="13838" width="9.33203125" style="167" bestFit="1" customWidth="1"/>
    <col min="13839" max="13839" width="11" style="167" customWidth="1"/>
    <col min="13840" max="13840" width="9.33203125" style="167" bestFit="1" customWidth="1"/>
    <col min="13841" max="13841" width="11.5546875" style="167" bestFit="1" customWidth="1"/>
    <col min="13842" max="13842" width="9.33203125" style="167" bestFit="1" customWidth="1"/>
    <col min="13843" max="13843" width="11.44140625" style="167" bestFit="1" customWidth="1"/>
    <col min="13844" max="13844" width="9.44140625" style="167" bestFit="1" customWidth="1"/>
    <col min="13845" max="13845" width="11.5546875" style="167" bestFit="1" customWidth="1"/>
    <col min="13846" max="13846" width="9.109375" style="167"/>
    <col min="13847" max="13847" width="10.5546875" style="167" bestFit="1" customWidth="1"/>
    <col min="13848" max="13848" width="9.109375" style="167"/>
    <col min="13849" max="13849" width="10.88671875" style="167" customWidth="1"/>
    <col min="13850" max="13850" width="9.109375" style="167"/>
    <col min="13851" max="13851" width="11.5546875" style="167" customWidth="1"/>
    <col min="13852" max="13852" width="9.109375" style="167"/>
    <col min="13853" max="13853" width="11.5546875" style="167" bestFit="1" customWidth="1"/>
    <col min="13854" max="13854" width="14.88671875" style="167" customWidth="1"/>
    <col min="13855" max="13855" width="9.109375" style="167"/>
    <col min="13856" max="13856" width="11.5546875" style="167" customWidth="1"/>
    <col min="13857" max="13857" width="9.109375" style="167"/>
    <col min="13858" max="13858" width="11" style="167" customWidth="1"/>
    <col min="13859" max="13859" width="9.109375" style="167"/>
    <col min="13860" max="13860" width="11.88671875" style="167" customWidth="1"/>
    <col min="13861" max="13861" width="9.109375" style="167"/>
    <col min="13862" max="13862" width="10.5546875" style="167" customWidth="1"/>
    <col min="13863" max="13863" width="9.33203125" style="167" bestFit="1" customWidth="1"/>
    <col min="13864" max="13864" width="11.33203125" style="167" bestFit="1" customWidth="1"/>
    <col min="13865" max="13865" width="9.109375" style="167"/>
    <col min="13866" max="13866" width="11.44140625" style="167" customWidth="1"/>
    <col min="13867" max="13867" width="9.109375" style="167"/>
    <col min="13868" max="13868" width="12.109375" style="167" customWidth="1"/>
    <col min="13869" max="13869" width="9.109375" style="167"/>
    <col min="13870" max="13870" width="10.88671875" style="167" bestFit="1" customWidth="1"/>
    <col min="13871" max="13871" width="13.5546875" style="167" customWidth="1"/>
    <col min="13872" max="13872" width="9.33203125" style="167" bestFit="1" customWidth="1"/>
    <col min="13873" max="13873" width="12" style="167" bestFit="1" customWidth="1"/>
    <col min="13874" max="13874" width="9.33203125" style="167" bestFit="1" customWidth="1"/>
    <col min="13875" max="13875" width="12" style="167" bestFit="1" customWidth="1"/>
    <col min="13876" max="13876" width="9.33203125" style="167" bestFit="1" customWidth="1"/>
    <col min="13877" max="13877" width="12" style="167" bestFit="1" customWidth="1"/>
    <col min="13878" max="13878" width="9.109375" style="167"/>
    <col min="13879" max="13879" width="10.88671875" style="167" bestFit="1" customWidth="1"/>
    <col min="13880" max="13880" width="9.33203125" style="167" bestFit="1" customWidth="1"/>
    <col min="13881" max="13881" width="12" style="167" bestFit="1" customWidth="1"/>
    <col min="13882" max="13882" width="9.109375" style="167"/>
    <col min="13883" max="13883" width="10.88671875" style="167" bestFit="1" customWidth="1"/>
    <col min="13884" max="13884" width="9.109375" style="167"/>
    <col min="13885" max="13885" width="12" style="167" bestFit="1" customWidth="1"/>
    <col min="13886" max="13886" width="9.109375" style="167"/>
    <col min="13887" max="13887" width="10.88671875" style="167" bestFit="1" customWidth="1"/>
    <col min="13888" max="14080" width="9.109375" style="167"/>
    <col min="14081" max="14081" width="5.44140625" style="167" bestFit="1" customWidth="1"/>
    <col min="14082" max="14082" width="15" style="167" customWidth="1"/>
    <col min="14083" max="14083" width="85.6640625" style="167" customWidth="1"/>
    <col min="14084" max="14084" width="7.33203125" style="167" customWidth="1"/>
    <col min="14085" max="14085" width="10.33203125" style="167" bestFit="1" customWidth="1"/>
    <col min="14086" max="14086" width="12.6640625" style="167" customWidth="1"/>
    <col min="14087" max="14088" width="14.33203125" style="167" customWidth="1"/>
    <col min="14089" max="14089" width="13.44140625" style="167" bestFit="1" customWidth="1"/>
    <col min="14090" max="14090" width="8.109375" style="167" customWidth="1"/>
    <col min="14091" max="14091" width="11.6640625" style="167" customWidth="1"/>
    <col min="14092" max="14092" width="9.44140625" style="167" bestFit="1" customWidth="1"/>
    <col min="14093" max="14093" width="10.44140625" style="167" customWidth="1"/>
    <col min="14094" max="14094" width="9.33203125" style="167" bestFit="1" customWidth="1"/>
    <col min="14095" max="14095" width="11" style="167" customWidth="1"/>
    <col min="14096" max="14096" width="9.33203125" style="167" bestFit="1" customWidth="1"/>
    <col min="14097" max="14097" width="11.5546875" style="167" bestFit="1" customWidth="1"/>
    <col min="14098" max="14098" width="9.33203125" style="167" bestFit="1" customWidth="1"/>
    <col min="14099" max="14099" width="11.44140625" style="167" bestFit="1" customWidth="1"/>
    <col min="14100" max="14100" width="9.44140625" style="167" bestFit="1" customWidth="1"/>
    <col min="14101" max="14101" width="11.5546875" style="167" bestFit="1" customWidth="1"/>
    <col min="14102" max="14102" width="9.109375" style="167"/>
    <col min="14103" max="14103" width="10.5546875" style="167" bestFit="1" customWidth="1"/>
    <col min="14104" max="14104" width="9.109375" style="167"/>
    <col min="14105" max="14105" width="10.88671875" style="167" customWidth="1"/>
    <col min="14106" max="14106" width="9.109375" style="167"/>
    <col min="14107" max="14107" width="11.5546875" style="167" customWidth="1"/>
    <col min="14108" max="14108" width="9.109375" style="167"/>
    <col min="14109" max="14109" width="11.5546875" style="167" bestFit="1" customWidth="1"/>
    <col min="14110" max="14110" width="14.88671875" style="167" customWidth="1"/>
    <col min="14111" max="14111" width="9.109375" style="167"/>
    <col min="14112" max="14112" width="11.5546875" style="167" customWidth="1"/>
    <col min="14113" max="14113" width="9.109375" style="167"/>
    <col min="14114" max="14114" width="11" style="167" customWidth="1"/>
    <col min="14115" max="14115" width="9.109375" style="167"/>
    <col min="14116" max="14116" width="11.88671875" style="167" customWidth="1"/>
    <col min="14117" max="14117" width="9.109375" style="167"/>
    <col min="14118" max="14118" width="10.5546875" style="167" customWidth="1"/>
    <col min="14119" max="14119" width="9.33203125" style="167" bestFit="1" customWidth="1"/>
    <col min="14120" max="14120" width="11.33203125" style="167" bestFit="1" customWidth="1"/>
    <col min="14121" max="14121" width="9.109375" style="167"/>
    <col min="14122" max="14122" width="11.44140625" style="167" customWidth="1"/>
    <col min="14123" max="14123" width="9.109375" style="167"/>
    <col min="14124" max="14124" width="12.109375" style="167" customWidth="1"/>
    <col min="14125" max="14125" width="9.109375" style="167"/>
    <col min="14126" max="14126" width="10.88671875" style="167" bestFit="1" customWidth="1"/>
    <col min="14127" max="14127" width="13.5546875" style="167" customWidth="1"/>
    <col min="14128" max="14128" width="9.33203125" style="167" bestFit="1" customWidth="1"/>
    <col min="14129" max="14129" width="12" style="167" bestFit="1" customWidth="1"/>
    <col min="14130" max="14130" width="9.33203125" style="167" bestFit="1" customWidth="1"/>
    <col min="14131" max="14131" width="12" style="167" bestFit="1" customWidth="1"/>
    <col min="14132" max="14132" width="9.33203125" style="167" bestFit="1" customWidth="1"/>
    <col min="14133" max="14133" width="12" style="167" bestFit="1" customWidth="1"/>
    <col min="14134" max="14134" width="9.109375" style="167"/>
    <col min="14135" max="14135" width="10.88671875" style="167" bestFit="1" customWidth="1"/>
    <col min="14136" max="14136" width="9.33203125" style="167" bestFit="1" customWidth="1"/>
    <col min="14137" max="14137" width="12" style="167" bestFit="1" customWidth="1"/>
    <col min="14138" max="14138" width="9.109375" style="167"/>
    <col min="14139" max="14139" width="10.88671875" style="167" bestFit="1" customWidth="1"/>
    <col min="14140" max="14140" width="9.109375" style="167"/>
    <col min="14141" max="14141" width="12" style="167" bestFit="1" customWidth="1"/>
    <col min="14142" max="14142" width="9.109375" style="167"/>
    <col min="14143" max="14143" width="10.88671875" style="167" bestFit="1" customWidth="1"/>
    <col min="14144" max="14336" width="9.109375" style="167"/>
    <col min="14337" max="14337" width="5.44140625" style="167" bestFit="1" customWidth="1"/>
    <col min="14338" max="14338" width="15" style="167" customWidth="1"/>
    <col min="14339" max="14339" width="85.6640625" style="167" customWidth="1"/>
    <col min="14340" max="14340" width="7.33203125" style="167" customWidth="1"/>
    <col min="14341" max="14341" width="10.33203125" style="167" bestFit="1" customWidth="1"/>
    <col min="14342" max="14342" width="12.6640625" style="167" customWidth="1"/>
    <col min="14343" max="14344" width="14.33203125" style="167" customWidth="1"/>
    <col min="14345" max="14345" width="13.44140625" style="167" bestFit="1" customWidth="1"/>
    <col min="14346" max="14346" width="8.109375" style="167" customWidth="1"/>
    <col min="14347" max="14347" width="11.6640625" style="167" customWidth="1"/>
    <col min="14348" max="14348" width="9.44140625" style="167" bestFit="1" customWidth="1"/>
    <col min="14349" max="14349" width="10.44140625" style="167" customWidth="1"/>
    <col min="14350" max="14350" width="9.33203125" style="167" bestFit="1" customWidth="1"/>
    <col min="14351" max="14351" width="11" style="167" customWidth="1"/>
    <col min="14352" max="14352" width="9.33203125" style="167" bestFit="1" customWidth="1"/>
    <col min="14353" max="14353" width="11.5546875" style="167" bestFit="1" customWidth="1"/>
    <col min="14354" max="14354" width="9.33203125" style="167" bestFit="1" customWidth="1"/>
    <col min="14355" max="14355" width="11.44140625" style="167" bestFit="1" customWidth="1"/>
    <col min="14356" max="14356" width="9.44140625" style="167" bestFit="1" customWidth="1"/>
    <col min="14357" max="14357" width="11.5546875" style="167" bestFit="1" customWidth="1"/>
    <col min="14358" max="14358" width="9.109375" style="167"/>
    <col min="14359" max="14359" width="10.5546875" style="167" bestFit="1" customWidth="1"/>
    <col min="14360" max="14360" width="9.109375" style="167"/>
    <col min="14361" max="14361" width="10.88671875" style="167" customWidth="1"/>
    <col min="14362" max="14362" width="9.109375" style="167"/>
    <col min="14363" max="14363" width="11.5546875" style="167" customWidth="1"/>
    <col min="14364" max="14364" width="9.109375" style="167"/>
    <col min="14365" max="14365" width="11.5546875" style="167" bestFit="1" customWidth="1"/>
    <col min="14366" max="14366" width="14.88671875" style="167" customWidth="1"/>
    <col min="14367" max="14367" width="9.109375" style="167"/>
    <col min="14368" max="14368" width="11.5546875" style="167" customWidth="1"/>
    <col min="14369" max="14369" width="9.109375" style="167"/>
    <col min="14370" max="14370" width="11" style="167" customWidth="1"/>
    <col min="14371" max="14371" width="9.109375" style="167"/>
    <col min="14372" max="14372" width="11.88671875" style="167" customWidth="1"/>
    <col min="14373" max="14373" width="9.109375" style="167"/>
    <col min="14374" max="14374" width="10.5546875" style="167" customWidth="1"/>
    <col min="14375" max="14375" width="9.33203125" style="167" bestFit="1" customWidth="1"/>
    <col min="14376" max="14376" width="11.33203125" style="167" bestFit="1" customWidth="1"/>
    <col min="14377" max="14377" width="9.109375" style="167"/>
    <col min="14378" max="14378" width="11.44140625" style="167" customWidth="1"/>
    <col min="14379" max="14379" width="9.109375" style="167"/>
    <col min="14380" max="14380" width="12.109375" style="167" customWidth="1"/>
    <col min="14381" max="14381" width="9.109375" style="167"/>
    <col min="14382" max="14382" width="10.88671875" style="167" bestFit="1" customWidth="1"/>
    <col min="14383" max="14383" width="13.5546875" style="167" customWidth="1"/>
    <col min="14384" max="14384" width="9.33203125" style="167" bestFit="1" customWidth="1"/>
    <col min="14385" max="14385" width="12" style="167" bestFit="1" customWidth="1"/>
    <col min="14386" max="14386" width="9.33203125" style="167" bestFit="1" customWidth="1"/>
    <col min="14387" max="14387" width="12" style="167" bestFit="1" customWidth="1"/>
    <col min="14388" max="14388" width="9.33203125" style="167" bestFit="1" customWidth="1"/>
    <col min="14389" max="14389" width="12" style="167" bestFit="1" customWidth="1"/>
    <col min="14390" max="14390" width="9.109375" style="167"/>
    <col min="14391" max="14391" width="10.88671875" style="167" bestFit="1" customWidth="1"/>
    <col min="14392" max="14392" width="9.33203125" style="167" bestFit="1" customWidth="1"/>
    <col min="14393" max="14393" width="12" style="167" bestFit="1" customWidth="1"/>
    <col min="14394" max="14394" width="9.109375" style="167"/>
    <col min="14395" max="14395" width="10.88671875" style="167" bestFit="1" customWidth="1"/>
    <col min="14396" max="14396" width="9.109375" style="167"/>
    <col min="14397" max="14397" width="12" style="167" bestFit="1" customWidth="1"/>
    <col min="14398" max="14398" width="9.109375" style="167"/>
    <col min="14399" max="14399" width="10.88671875" style="167" bestFit="1" customWidth="1"/>
    <col min="14400" max="14592" width="9.109375" style="167"/>
    <col min="14593" max="14593" width="5.44140625" style="167" bestFit="1" customWidth="1"/>
    <col min="14594" max="14594" width="15" style="167" customWidth="1"/>
    <col min="14595" max="14595" width="85.6640625" style="167" customWidth="1"/>
    <col min="14596" max="14596" width="7.33203125" style="167" customWidth="1"/>
    <col min="14597" max="14597" width="10.33203125" style="167" bestFit="1" customWidth="1"/>
    <col min="14598" max="14598" width="12.6640625" style="167" customWidth="1"/>
    <col min="14599" max="14600" width="14.33203125" style="167" customWidth="1"/>
    <col min="14601" max="14601" width="13.44140625" style="167" bestFit="1" customWidth="1"/>
    <col min="14602" max="14602" width="8.109375" style="167" customWidth="1"/>
    <col min="14603" max="14603" width="11.6640625" style="167" customWidth="1"/>
    <col min="14604" max="14604" width="9.44140625" style="167" bestFit="1" customWidth="1"/>
    <col min="14605" max="14605" width="10.44140625" style="167" customWidth="1"/>
    <col min="14606" max="14606" width="9.33203125" style="167" bestFit="1" customWidth="1"/>
    <col min="14607" max="14607" width="11" style="167" customWidth="1"/>
    <col min="14608" max="14608" width="9.33203125" style="167" bestFit="1" customWidth="1"/>
    <col min="14609" max="14609" width="11.5546875" style="167" bestFit="1" customWidth="1"/>
    <col min="14610" max="14610" width="9.33203125" style="167" bestFit="1" customWidth="1"/>
    <col min="14611" max="14611" width="11.44140625" style="167" bestFit="1" customWidth="1"/>
    <col min="14612" max="14612" width="9.44140625" style="167" bestFit="1" customWidth="1"/>
    <col min="14613" max="14613" width="11.5546875" style="167" bestFit="1" customWidth="1"/>
    <col min="14614" max="14614" width="9.109375" style="167"/>
    <col min="14615" max="14615" width="10.5546875" style="167" bestFit="1" customWidth="1"/>
    <col min="14616" max="14616" width="9.109375" style="167"/>
    <col min="14617" max="14617" width="10.88671875" style="167" customWidth="1"/>
    <col min="14618" max="14618" width="9.109375" style="167"/>
    <col min="14619" max="14619" width="11.5546875" style="167" customWidth="1"/>
    <col min="14620" max="14620" width="9.109375" style="167"/>
    <col min="14621" max="14621" width="11.5546875" style="167" bestFit="1" customWidth="1"/>
    <col min="14622" max="14622" width="14.88671875" style="167" customWidth="1"/>
    <col min="14623" max="14623" width="9.109375" style="167"/>
    <col min="14624" max="14624" width="11.5546875" style="167" customWidth="1"/>
    <col min="14625" max="14625" width="9.109375" style="167"/>
    <col min="14626" max="14626" width="11" style="167" customWidth="1"/>
    <col min="14627" max="14627" width="9.109375" style="167"/>
    <col min="14628" max="14628" width="11.88671875" style="167" customWidth="1"/>
    <col min="14629" max="14629" width="9.109375" style="167"/>
    <col min="14630" max="14630" width="10.5546875" style="167" customWidth="1"/>
    <col min="14631" max="14631" width="9.33203125" style="167" bestFit="1" customWidth="1"/>
    <col min="14632" max="14632" width="11.33203125" style="167" bestFit="1" customWidth="1"/>
    <col min="14633" max="14633" width="9.109375" style="167"/>
    <col min="14634" max="14634" width="11.44140625" style="167" customWidth="1"/>
    <col min="14635" max="14635" width="9.109375" style="167"/>
    <col min="14636" max="14636" width="12.109375" style="167" customWidth="1"/>
    <col min="14637" max="14637" width="9.109375" style="167"/>
    <col min="14638" max="14638" width="10.88671875" style="167" bestFit="1" customWidth="1"/>
    <col min="14639" max="14639" width="13.5546875" style="167" customWidth="1"/>
    <col min="14640" max="14640" width="9.33203125" style="167" bestFit="1" customWidth="1"/>
    <col min="14641" max="14641" width="12" style="167" bestFit="1" customWidth="1"/>
    <col min="14642" max="14642" width="9.33203125" style="167" bestFit="1" customWidth="1"/>
    <col min="14643" max="14643" width="12" style="167" bestFit="1" customWidth="1"/>
    <col min="14644" max="14644" width="9.33203125" style="167" bestFit="1" customWidth="1"/>
    <col min="14645" max="14645" width="12" style="167" bestFit="1" customWidth="1"/>
    <col min="14646" max="14646" width="9.109375" style="167"/>
    <col min="14647" max="14647" width="10.88671875" style="167" bestFit="1" customWidth="1"/>
    <col min="14648" max="14648" width="9.33203125" style="167" bestFit="1" customWidth="1"/>
    <col min="14649" max="14649" width="12" style="167" bestFit="1" customWidth="1"/>
    <col min="14650" max="14650" width="9.109375" style="167"/>
    <col min="14651" max="14651" width="10.88671875" style="167" bestFit="1" customWidth="1"/>
    <col min="14652" max="14652" width="9.109375" style="167"/>
    <col min="14653" max="14653" width="12" style="167" bestFit="1" customWidth="1"/>
    <col min="14654" max="14654" width="9.109375" style="167"/>
    <col min="14655" max="14655" width="10.88671875" style="167" bestFit="1" customWidth="1"/>
    <col min="14656" max="14848" width="9.109375" style="167"/>
    <col min="14849" max="14849" width="5.44140625" style="167" bestFit="1" customWidth="1"/>
    <col min="14850" max="14850" width="15" style="167" customWidth="1"/>
    <col min="14851" max="14851" width="85.6640625" style="167" customWidth="1"/>
    <col min="14852" max="14852" width="7.33203125" style="167" customWidth="1"/>
    <col min="14853" max="14853" width="10.33203125" style="167" bestFit="1" customWidth="1"/>
    <col min="14854" max="14854" width="12.6640625" style="167" customWidth="1"/>
    <col min="14855" max="14856" width="14.33203125" style="167" customWidth="1"/>
    <col min="14857" max="14857" width="13.44140625" style="167" bestFit="1" customWidth="1"/>
    <col min="14858" max="14858" width="8.109375" style="167" customWidth="1"/>
    <col min="14859" max="14859" width="11.6640625" style="167" customWidth="1"/>
    <col min="14860" max="14860" width="9.44140625" style="167" bestFit="1" customWidth="1"/>
    <col min="14861" max="14861" width="10.44140625" style="167" customWidth="1"/>
    <col min="14862" max="14862" width="9.33203125" style="167" bestFit="1" customWidth="1"/>
    <col min="14863" max="14863" width="11" style="167" customWidth="1"/>
    <col min="14864" max="14864" width="9.33203125" style="167" bestFit="1" customWidth="1"/>
    <col min="14865" max="14865" width="11.5546875" style="167" bestFit="1" customWidth="1"/>
    <col min="14866" max="14866" width="9.33203125" style="167" bestFit="1" customWidth="1"/>
    <col min="14867" max="14867" width="11.44140625" style="167" bestFit="1" customWidth="1"/>
    <col min="14868" max="14868" width="9.44140625" style="167" bestFit="1" customWidth="1"/>
    <col min="14869" max="14869" width="11.5546875" style="167" bestFit="1" customWidth="1"/>
    <col min="14870" max="14870" width="9.109375" style="167"/>
    <col min="14871" max="14871" width="10.5546875" style="167" bestFit="1" customWidth="1"/>
    <col min="14872" max="14872" width="9.109375" style="167"/>
    <col min="14873" max="14873" width="10.88671875" style="167" customWidth="1"/>
    <col min="14874" max="14874" width="9.109375" style="167"/>
    <col min="14875" max="14875" width="11.5546875" style="167" customWidth="1"/>
    <col min="14876" max="14876" width="9.109375" style="167"/>
    <col min="14877" max="14877" width="11.5546875" style="167" bestFit="1" customWidth="1"/>
    <col min="14878" max="14878" width="14.88671875" style="167" customWidth="1"/>
    <col min="14879" max="14879" width="9.109375" style="167"/>
    <col min="14880" max="14880" width="11.5546875" style="167" customWidth="1"/>
    <col min="14881" max="14881" width="9.109375" style="167"/>
    <col min="14882" max="14882" width="11" style="167" customWidth="1"/>
    <col min="14883" max="14883" width="9.109375" style="167"/>
    <col min="14884" max="14884" width="11.88671875" style="167" customWidth="1"/>
    <col min="14885" max="14885" width="9.109375" style="167"/>
    <col min="14886" max="14886" width="10.5546875" style="167" customWidth="1"/>
    <col min="14887" max="14887" width="9.33203125" style="167" bestFit="1" customWidth="1"/>
    <col min="14888" max="14888" width="11.33203125" style="167" bestFit="1" customWidth="1"/>
    <col min="14889" max="14889" width="9.109375" style="167"/>
    <col min="14890" max="14890" width="11.44140625" style="167" customWidth="1"/>
    <col min="14891" max="14891" width="9.109375" style="167"/>
    <col min="14892" max="14892" width="12.109375" style="167" customWidth="1"/>
    <col min="14893" max="14893" width="9.109375" style="167"/>
    <col min="14894" max="14894" width="10.88671875" style="167" bestFit="1" customWidth="1"/>
    <col min="14895" max="14895" width="13.5546875" style="167" customWidth="1"/>
    <col min="14896" max="14896" width="9.33203125" style="167" bestFit="1" customWidth="1"/>
    <col min="14897" max="14897" width="12" style="167" bestFit="1" customWidth="1"/>
    <col min="14898" max="14898" width="9.33203125" style="167" bestFit="1" customWidth="1"/>
    <col min="14899" max="14899" width="12" style="167" bestFit="1" customWidth="1"/>
    <col min="14900" max="14900" width="9.33203125" style="167" bestFit="1" customWidth="1"/>
    <col min="14901" max="14901" width="12" style="167" bestFit="1" customWidth="1"/>
    <col min="14902" max="14902" width="9.109375" style="167"/>
    <col min="14903" max="14903" width="10.88671875" style="167" bestFit="1" customWidth="1"/>
    <col min="14904" max="14904" width="9.33203125" style="167" bestFit="1" customWidth="1"/>
    <col min="14905" max="14905" width="12" style="167" bestFit="1" customWidth="1"/>
    <col min="14906" max="14906" width="9.109375" style="167"/>
    <col min="14907" max="14907" width="10.88671875" style="167" bestFit="1" customWidth="1"/>
    <col min="14908" max="14908" width="9.109375" style="167"/>
    <col min="14909" max="14909" width="12" style="167" bestFit="1" customWidth="1"/>
    <col min="14910" max="14910" width="9.109375" style="167"/>
    <col min="14911" max="14911" width="10.88671875" style="167" bestFit="1" customWidth="1"/>
    <col min="14912" max="15104" width="9.109375" style="167"/>
    <col min="15105" max="15105" width="5.44140625" style="167" bestFit="1" customWidth="1"/>
    <col min="15106" max="15106" width="15" style="167" customWidth="1"/>
    <col min="15107" max="15107" width="85.6640625" style="167" customWidth="1"/>
    <col min="15108" max="15108" width="7.33203125" style="167" customWidth="1"/>
    <col min="15109" max="15109" width="10.33203125" style="167" bestFit="1" customWidth="1"/>
    <col min="15110" max="15110" width="12.6640625" style="167" customWidth="1"/>
    <col min="15111" max="15112" width="14.33203125" style="167" customWidth="1"/>
    <col min="15113" max="15113" width="13.44140625" style="167" bestFit="1" customWidth="1"/>
    <col min="15114" max="15114" width="8.109375" style="167" customWidth="1"/>
    <col min="15115" max="15115" width="11.6640625" style="167" customWidth="1"/>
    <col min="15116" max="15116" width="9.44140625" style="167" bestFit="1" customWidth="1"/>
    <col min="15117" max="15117" width="10.44140625" style="167" customWidth="1"/>
    <col min="15118" max="15118" width="9.33203125" style="167" bestFit="1" customWidth="1"/>
    <col min="15119" max="15119" width="11" style="167" customWidth="1"/>
    <col min="15120" max="15120" width="9.33203125" style="167" bestFit="1" customWidth="1"/>
    <col min="15121" max="15121" width="11.5546875" style="167" bestFit="1" customWidth="1"/>
    <col min="15122" max="15122" width="9.33203125" style="167" bestFit="1" customWidth="1"/>
    <col min="15123" max="15123" width="11.44140625" style="167" bestFit="1" customWidth="1"/>
    <col min="15124" max="15124" width="9.44140625" style="167" bestFit="1" customWidth="1"/>
    <col min="15125" max="15125" width="11.5546875" style="167" bestFit="1" customWidth="1"/>
    <col min="15126" max="15126" width="9.109375" style="167"/>
    <col min="15127" max="15127" width="10.5546875" style="167" bestFit="1" customWidth="1"/>
    <col min="15128" max="15128" width="9.109375" style="167"/>
    <col min="15129" max="15129" width="10.88671875" style="167" customWidth="1"/>
    <col min="15130" max="15130" width="9.109375" style="167"/>
    <col min="15131" max="15131" width="11.5546875" style="167" customWidth="1"/>
    <col min="15132" max="15132" width="9.109375" style="167"/>
    <col min="15133" max="15133" width="11.5546875" style="167" bestFit="1" customWidth="1"/>
    <col min="15134" max="15134" width="14.88671875" style="167" customWidth="1"/>
    <col min="15135" max="15135" width="9.109375" style="167"/>
    <col min="15136" max="15136" width="11.5546875" style="167" customWidth="1"/>
    <col min="15137" max="15137" width="9.109375" style="167"/>
    <col min="15138" max="15138" width="11" style="167" customWidth="1"/>
    <col min="15139" max="15139" width="9.109375" style="167"/>
    <col min="15140" max="15140" width="11.88671875" style="167" customWidth="1"/>
    <col min="15141" max="15141" width="9.109375" style="167"/>
    <col min="15142" max="15142" width="10.5546875" style="167" customWidth="1"/>
    <col min="15143" max="15143" width="9.33203125" style="167" bestFit="1" customWidth="1"/>
    <col min="15144" max="15144" width="11.33203125" style="167" bestFit="1" customWidth="1"/>
    <col min="15145" max="15145" width="9.109375" style="167"/>
    <col min="15146" max="15146" width="11.44140625" style="167" customWidth="1"/>
    <col min="15147" max="15147" width="9.109375" style="167"/>
    <col min="15148" max="15148" width="12.109375" style="167" customWidth="1"/>
    <col min="15149" max="15149" width="9.109375" style="167"/>
    <col min="15150" max="15150" width="10.88671875" style="167" bestFit="1" customWidth="1"/>
    <col min="15151" max="15151" width="13.5546875" style="167" customWidth="1"/>
    <col min="15152" max="15152" width="9.33203125" style="167" bestFit="1" customWidth="1"/>
    <col min="15153" max="15153" width="12" style="167" bestFit="1" customWidth="1"/>
    <col min="15154" max="15154" width="9.33203125" style="167" bestFit="1" customWidth="1"/>
    <col min="15155" max="15155" width="12" style="167" bestFit="1" customWidth="1"/>
    <col min="15156" max="15156" width="9.33203125" style="167" bestFit="1" customWidth="1"/>
    <col min="15157" max="15157" width="12" style="167" bestFit="1" customWidth="1"/>
    <col min="15158" max="15158" width="9.109375" style="167"/>
    <col min="15159" max="15159" width="10.88671875" style="167" bestFit="1" customWidth="1"/>
    <col min="15160" max="15160" width="9.33203125" style="167" bestFit="1" customWidth="1"/>
    <col min="15161" max="15161" width="12" style="167" bestFit="1" customWidth="1"/>
    <col min="15162" max="15162" width="9.109375" style="167"/>
    <col min="15163" max="15163" width="10.88671875" style="167" bestFit="1" customWidth="1"/>
    <col min="15164" max="15164" width="9.109375" style="167"/>
    <col min="15165" max="15165" width="12" style="167" bestFit="1" customWidth="1"/>
    <col min="15166" max="15166" width="9.109375" style="167"/>
    <col min="15167" max="15167" width="10.88671875" style="167" bestFit="1" customWidth="1"/>
    <col min="15168" max="15360" width="9.109375" style="167"/>
    <col min="15361" max="15361" width="5.44140625" style="167" bestFit="1" customWidth="1"/>
    <col min="15362" max="15362" width="15" style="167" customWidth="1"/>
    <col min="15363" max="15363" width="85.6640625" style="167" customWidth="1"/>
    <col min="15364" max="15364" width="7.33203125" style="167" customWidth="1"/>
    <col min="15365" max="15365" width="10.33203125" style="167" bestFit="1" customWidth="1"/>
    <col min="15366" max="15366" width="12.6640625" style="167" customWidth="1"/>
    <col min="15367" max="15368" width="14.33203125" style="167" customWidth="1"/>
    <col min="15369" max="15369" width="13.44140625" style="167" bestFit="1" customWidth="1"/>
    <col min="15370" max="15370" width="8.109375" style="167" customWidth="1"/>
    <col min="15371" max="15371" width="11.6640625" style="167" customWidth="1"/>
    <col min="15372" max="15372" width="9.44140625" style="167" bestFit="1" customWidth="1"/>
    <col min="15373" max="15373" width="10.44140625" style="167" customWidth="1"/>
    <col min="15374" max="15374" width="9.33203125" style="167" bestFit="1" customWidth="1"/>
    <col min="15375" max="15375" width="11" style="167" customWidth="1"/>
    <col min="15376" max="15376" width="9.33203125" style="167" bestFit="1" customWidth="1"/>
    <col min="15377" max="15377" width="11.5546875" style="167" bestFit="1" customWidth="1"/>
    <col min="15378" max="15378" width="9.33203125" style="167" bestFit="1" customWidth="1"/>
    <col min="15379" max="15379" width="11.44140625" style="167" bestFit="1" customWidth="1"/>
    <col min="15380" max="15380" width="9.44140625" style="167" bestFit="1" customWidth="1"/>
    <col min="15381" max="15381" width="11.5546875" style="167" bestFit="1" customWidth="1"/>
    <col min="15382" max="15382" width="9.109375" style="167"/>
    <col min="15383" max="15383" width="10.5546875" style="167" bestFit="1" customWidth="1"/>
    <col min="15384" max="15384" width="9.109375" style="167"/>
    <col min="15385" max="15385" width="10.88671875" style="167" customWidth="1"/>
    <col min="15386" max="15386" width="9.109375" style="167"/>
    <col min="15387" max="15387" width="11.5546875" style="167" customWidth="1"/>
    <col min="15388" max="15388" width="9.109375" style="167"/>
    <col min="15389" max="15389" width="11.5546875" style="167" bestFit="1" customWidth="1"/>
    <col min="15390" max="15390" width="14.88671875" style="167" customWidth="1"/>
    <col min="15391" max="15391" width="9.109375" style="167"/>
    <col min="15392" max="15392" width="11.5546875" style="167" customWidth="1"/>
    <col min="15393" max="15393" width="9.109375" style="167"/>
    <col min="15394" max="15394" width="11" style="167" customWidth="1"/>
    <col min="15395" max="15395" width="9.109375" style="167"/>
    <col min="15396" max="15396" width="11.88671875" style="167" customWidth="1"/>
    <col min="15397" max="15397" width="9.109375" style="167"/>
    <col min="15398" max="15398" width="10.5546875" style="167" customWidth="1"/>
    <col min="15399" max="15399" width="9.33203125" style="167" bestFit="1" customWidth="1"/>
    <col min="15400" max="15400" width="11.33203125" style="167" bestFit="1" customWidth="1"/>
    <col min="15401" max="15401" width="9.109375" style="167"/>
    <col min="15402" max="15402" width="11.44140625" style="167" customWidth="1"/>
    <col min="15403" max="15403" width="9.109375" style="167"/>
    <col min="15404" max="15404" width="12.109375" style="167" customWidth="1"/>
    <col min="15405" max="15405" width="9.109375" style="167"/>
    <col min="15406" max="15406" width="10.88671875" style="167" bestFit="1" customWidth="1"/>
    <col min="15407" max="15407" width="13.5546875" style="167" customWidth="1"/>
    <col min="15408" max="15408" width="9.33203125" style="167" bestFit="1" customWidth="1"/>
    <col min="15409" max="15409" width="12" style="167" bestFit="1" customWidth="1"/>
    <col min="15410" max="15410" width="9.33203125" style="167" bestFit="1" customWidth="1"/>
    <col min="15411" max="15411" width="12" style="167" bestFit="1" customWidth="1"/>
    <col min="15412" max="15412" width="9.33203125" style="167" bestFit="1" customWidth="1"/>
    <col min="15413" max="15413" width="12" style="167" bestFit="1" customWidth="1"/>
    <col min="15414" max="15414" width="9.109375" style="167"/>
    <col min="15415" max="15415" width="10.88671875" style="167" bestFit="1" customWidth="1"/>
    <col min="15416" max="15416" width="9.33203125" style="167" bestFit="1" customWidth="1"/>
    <col min="15417" max="15417" width="12" style="167" bestFit="1" customWidth="1"/>
    <col min="15418" max="15418" width="9.109375" style="167"/>
    <col min="15419" max="15419" width="10.88671875" style="167" bestFit="1" customWidth="1"/>
    <col min="15420" max="15420" width="9.109375" style="167"/>
    <col min="15421" max="15421" width="12" style="167" bestFit="1" customWidth="1"/>
    <col min="15422" max="15422" width="9.109375" style="167"/>
    <col min="15423" max="15423" width="10.88671875" style="167" bestFit="1" customWidth="1"/>
    <col min="15424" max="15616" width="9.109375" style="167"/>
    <col min="15617" max="15617" width="5.44140625" style="167" bestFit="1" customWidth="1"/>
    <col min="15618" max="15618" width="15" style="167" customWidth="1"/>
    <col min="15619" max="15619" width="85.6640625" style="167" customWidth="1"/>
    <col min="15620" max="15620" width="7.33203125" style="167" customWidth="1"/>
    <col min="15621" max="15621" width="10.33203125" style="167" bestFit="1" customWidth="1"/>
    <col min="15622" max="15622" width="12.6640625" style="167" customWidth="1"/>
    <col min="15623" max="15624" width="14.33203125" style="167" customWidth="1"/>
    <col min="15625" max="15625" width="13.44140625" style="167" bestFit="1" customWidth="1"/>
    <col min="15626" max="15626" width="8.109375" style="167" customWidth="1"/>
    <col min="15627" max="15627" width="11.6640625" style="167" customWidth="1"/>
    <col min="15628" max="15628" width="9.44140625" style="167" bestFit="1" customWidth="1"/>
    <col min="15629" max="15629" width="10.44140625" style="167" customWidth="1"/>
    <col min="15630" max="15630" width="9.33203125" style="167" bestFit="1" customWidth="1"/>
    <col min="15631" max="15631" width="11" style="167" customWidth="1"/>
    <col min="15632" max="15632" width="9.33203125" style="167" bestFit="1" customWidth="1"/>
    <col min="15633" max="15633" width="11.5546875" style="167" bestFit="1" customWidth="1"/>
    <col min="15634" max="15634" width="9.33203125" style="167" bestFit="1" customWidth="1"/>
    <col min="15635" max="15635" width="11.44140625" style="167" bestFit="1" customWidth="1"/>
    <col min="15636" max="15636" width="9.44140625" style="167" bestFit="1" customWidth="1"/>
    <col min="15637" max="15637" width="11.5546875" style="167" bestFit="1" customWidth="1"/>
    <col min="15638" max="15638" width="9.109375" style="167"/>
    <col min="15639" max="15639" width="10.5546875" style="167" bestFit="1" customWidth="1"/>
    <col min="15640" max="15640" width="9.109375" style="167"/>
    <col min="15641" max="15641" width="10.88671875" style="167" customWidth="1"/>
    <col min="15642" max="15642" width="9.109375" style="167"/>
    <col min="15643" max="15643" width="11.5546875" style="167" customWidth="1"/>
    <col min="15644" max="15644" width="9.109375" style="167"/>
    <col min="15645" max="15645" width="11.5546875" style="167" bestFit="1" customWidth="1"/>
    <col min="15646" max="15646" width="14.88671875" style="167" customWidth="1"/>
    <col min="15647" max="15647" width="9.109375" style="167"/>
    <col min="15648" max="15648" width="11.5546875" style="167" customWidth="1"/>
    <col min="15649" max="15649" width="9.109375" style="167"/>
    <col min="15650" max="15650" width="11" style="167" customWidth="1"/>
    <col min="15651" max="15651" width="9.109375" style="167"/>
    <col min="15652" max="15652" width="11.88671875" style="167" customWidth="1"/>
    <col min="15653" max="15653" width="9.109375" style="167"/>
    <col min="15654" max="15654" width="10.5546875" style="167" customWidth="1"/>
    <col min="15655" max="15655" width="9.33203125" style="167" bestFit="1" customWidth="1"/>
    <col min="15656" max="15656" width="11.33203125" style="167" bestFit="1" customWidth="1"/>
    <col min="15657" max="15657" width="9.109375" style="167"/>
    <col min="15658" max="15658" width="11.44140625" style="167" customWidth="1"/>
    <col min="15659" max="15659" width="9.109375" style="167"/>
    <col min="15660" max="15660" width="12.109375" style="167" customWidth="1"/>
    <col min="15661" max="15661" width="9.109375" style="167"/>
    <col min="15662" max="15662" width="10.88671875" style="167" bestFit="1" customWidth="1"/>
    <col min="15663" max="15663" width="13.5546875" style="167" customWidth="1"/>
    <col min="15664" max="15664" width="9.33203125" style="167" bestFit="1" customWidth="1"/>
    <col min="15665" max="15665" width="12" style="167" bestFit="1" customWidth="1"/>
    <col min="15666" max="15666" width="9.33203125" style="167" bestFit="1" customWidth="1"/>
    <col min="15667" max="15667" width="12" style="167" bestFit="1" customWidth="1"/>
    <col min="15668" max="15668" width="9.33203125" style="167" bestFit="1" customWidth="1"/>
    <col min="15669" max="15669" width="12" style="167" bestFit="1" customWidth="1"/>
    <col min="15670" max="15670" width="9.109375" style="167"/>
    <col min="15671" max="15671" width="10.88671875" style="167" bestFit="1" customWidth="1"/>
    <col min="15672" max="15672" width="9.33203125" style="167" bestFit="1" customWidth="1"/>
    <col min="15673" max="15673" width="12" style="167" bestFit="1" customWidth="1"/>
    <col min="15674" max="15674" width="9.109375" style="167"/>
    <col min="15675" max="15675" width="10.88671875" style="167" bestFit="1" customWidth="1"/>
    <col min="15676" max="15676" width="9.109375" style="167"/>
    <col min="15677" max="15677" width="12" style="167" bestFit="1" customWidth="1"/>
    <col min="15678" max="15678" width="9.109375" style="167"/>
    <col min="15679" max="15679" width="10.88671875" style="167" bestFit="1" customWidth="1"/>
    <col min="15680" max="15872" width="9.109375" style="167"/>
    <col min="15873" max="15873" width="5.44140625" style="167" bestFit="1" customWidth="1"/>
    <col min="15874" max="15874" width="15" style="167" customWidth="1"/>
    <col min="15875" max="15875" width="85.6640625" style="167" customWidth="1"/>
    <col min="15876" max="15876" width="7.33203125" style="167" customWidth="1"/>
    <col min="15877" max="15877" width="10.33203125" style="167" bestFit="1" customWidth="1"/>
    <col min="15878" max="15878" width="12.6640625" style="167" customWidth="1"/>
    <col min="15879" max="15880" width="14.33203125" style="167" customWidth="1"/>
    <col min="15881" max="15881" width="13.44140625" style="167" bestFit="1" customWidth="1"/>
    <col min="15882" max="15882" width="8.109375" style="167" customWidth="1"/>
    <col min="15883" max="15883" width="11.6640625" style="167" customWidth="1"/>
    <col min="15884" max="15884" width="9.44140625" style="167" bestFit="1" customWidth="1"/>
    <col min="15885" max="15885" width="10.44140625" style="167" customWidth="1"/>
    <col min="15886" max="15886" width="9.33203125" style="167" bestFit="1" customWidth="1"/>
    <col min="15887" max="15887" width="11" style="167" customWidth="1"/>
    <col min="15888" max="15888" width="9.33203125" style="167" bestFit="1" customWidth="1"/>
    <col min="15889" max="15889" width="11.5546875" style="167" bestFit="1" customWidth="1"/>
    <col min="15890" max="15890" width="9.33203125" style="167" bestFit="1" customWidth="1"/>
    <col min="15891" max="15891" width="11.44140625" style="167" bestFit="1" customWidth="1"/>
    <col min="15892" max="15892" width="9.44140625" style="167" bestFit="1" customWidth="1"/>
    <col min="15893" max="15893" width="11.5546875" style="167" bestFit="1" customWidth="1"/>
    <col min="15894" max="15894" width="9.109375" style="167"/>
    <col min="15895" max="15895" width="10.5546875" style="167" bestFit="1" customWidth="1"/>
    <col min="15896" max="15896" width="9.109375" style="167"/>
    <col min="15897" max="15897" width="10.88671875" style="167" customWidth="1"/>
    <col min="15898" max="15898" width="9.109375" style="167"/>
    <col min="15899" max="15899" width="11.5546875" style="167" customWidth="1"/>
    <col min="15900" max="15900" width="9.109375" style="167"/>
    <col min="15901" max="15901" width="11.5546875" style="167" bestFit="1" customWidth="1"/>
    <col min="15902" max="15902" width="14.88671875" style="167" customWidth="1"/>
    <col min="15903" max="15903" width="9.109375" style="167"/>
    <col min="15904" max="15904" width="11.5546875" style="167" customWidth="1"/>
    <col min="15905" max="15905" width="9.109375" style="167"/>
    <col min="15906" max="15906" width="11" style="167" customWidth="1"/>
    <col min="15907" max="15907" width="9.109375" style="167"/>
    <col min="15908" max="15908" width="11.88671875" style="167" customWidth="1"/>
    <col min="15909" max="15909" width="9.109375" style="167"/>
    <col min="15910" max="15910" width="10.5546875" style="167" customWidth="1"/>
    <col min="15911" max="15911" width="9.33203125" style="167" bestFit="1" customWidth="1"/>
    <col min="15912" max="15912" width="11.33203125" style="167" bestFit="1" customWidth="1"/>
    <col min="15913" max="15913" width="9.109375" style="167"/>
    <col min="15914" max="15914" width="11.44140625" style="167" customWidth="1"/>
    <col min="15915" max="15915" width="9.109375" style="167"/>
    <col min="15916" max="15916" width="12.109375" style="167" customWidth="1"/>
    <col min="15917" max="15917" width="9.109375" style="167"/>
    <col min="15918" max="15918" width="10.88671875" style="167" bestFit="1" customWidth="1"/>
    <col min="15919" max="15919" width="13.5546875" style="167" customWidth="1"/>
    <col min="15920" max="15920" width="9.33203125" style="167" bestFit="1" customWidth="1"/>
    <col min="15921" max="15921" width="12" style="167" bestFit="1" customWidth="1"/>
    <col min="15922" max="15922" width="9.33203125" style="167" bestFit="1" customWidth="1"/>
    <col min="15923" max="15923" width="12" style="167" bestFit="1" customWidth="1"/>
    <col min="15924" max="15924" width="9.33203125" style="167" bestFit="1" customWidth="1"/>
    <col min="15925" max="15925" width="12" style="167" bestFit="1" customWidth="1"/>
    <col min="15926" max="15926" width="9.109375" style="167"/>
    <col min="15927" max="15927" width="10.88671875" style="167" bestFit="1" customWidth="1"/>
    <col min="15928" max="15928" width="9.33203125" style="167" bestFit="1" customWidth="1"/>
    <col min="15929" max="15929" width="12" style="167" bestFit="1" customWidth="1"/>
    <col min="15930" max="15930" width="9.109375" style="167"/>
    <col min="15931" max="15931" width="10.88671875" style="167" bestFit="1" customWidth="1"/>
    <col min="15932" max="15932" width="9.109375" style="167"/>
    <col min="15933" max="15933" width="12" style="167" bestFit="1" customWidth="1"/>
    <col min="15934" max="15934" width="9.109375" style="167"/>
    <col min="15935" max="15935" width="10.88671875" style="167" bestFit="1" customWidth="1"/>
    <col min="15936" max="16128" width="9.109375" style="167"/>
    <col min="16129" max="16129" width="5.44140625" style="167" bestFit="1" customWidth="1"/>
    <col min="16130" max="16130" width="15" style="167" customWidth="1"/>
    <col min="16131" max="16131" width="85.6640625" style="167" customWidth="1"/>
    <col min="16132" max="16132" width="7.33203125" style="167" customWidth="1"/>
    <col min="16133" max="16133" width="10.33203125" style="167" bestFit="1" customWidth="1"/>
    <col min="16134" max="16134" width="12.6640625" style="167" customWidth="1"/>
    <col min="16135" max="16136" width="14.33203125" style="167" customWidth="1"/>
    <col min="16137" max="16137" width="13.44140625" style="167" bestFit="1" customWidth="1"/>
    <col min="16138" max="16138" width="8.109375" style="167" customWidth="1"/>
    <col min="16139" max="16139" width="11.6640625" style="167" customWidth="1"/>
    <col min="16140" max="16140" width="9.44140625" style="167" bestFit="1" customWidth="1"/>
    <col min="16141" max="16141" width="10.44140625" style="167" customWidth="1"/>
    <col min="16142" max="16142" width="9.33203125" style="167" bestFit="1" customWidth="1"/>
    <col min="16143" max="16143" width="11" style="167" customWidth="1"/>
    <col min="16144" max="16144" width="9.33203125" style="167" bestFit="1" customWidth="1"/>
    <col min="16145" max="16145" width="11.5546875" style="167" bestFit="1" customWidth="1"/>
    <col min="16146" max="16146" width="9.33203125" style="167" bestFit="1" customWidth="1"/>
    <col min="16147" max="16147" width="11.44140625" style="167" bestFit="1" customWidth="1"/>
    <col min="16148" max="16148" width="9.44140625" style="167" bestFit="1" customWidth="1"/>
    <col min="16149" max="16149" width="11.5546875" style="167" bestFit="1" customWidth="1"/>
    <col min="16150" max="16150" width="9.109375" style="167"/>
    <col min="16151" max="16151" width="10.5546875" style="167" bestFit="1" customWidth="1"/>
    <col min="16152" max="16152" width="9.109375" style="167"/>
    <col min="16153" max="16153" width="10.88671875" style="167" customWidth="1"/>
    <col min="16154" max="16154" width="9.109375" style="167"/>
    <col min="16155" max="16155" width="11.5546875" style="167" customWidth="1"/>
    <col min="16156" max="16156" width="9.109375" style="167"/>
    <col min="16157" max="16157" width="11.5546875" style="167" bestFit="1" customWidth="1"/>
    <col min="16158" max="16158" width="14.88671875" style="167" customWidth="1"/>
    <col min="16159" max="16159" width="9.109375" style="167"/>
    <col min="16160" max="16160" width="11.5546875" style="167" customWidth="1"/>
    <col min="16161" max="16161" width="9.109375" style="167"/>
    <col min="16162" max="16162" width="11" style="167" customWidth="1"/>
    <col min="16163" max="16163" width="9.109375" style="167"/>
    <col min="16164" max="16164" width="11.88671875" style="167" customWidth="1"/>
    <col min="16165" max="16165" width="9.109375" style="167"/>
    <col min="16166" max="16166" width="10.5546875" style="167" customWidth="1"/>
    <col min="16167" max="16167" width="9.33203125" style="167" bestFit="1" customWidth="1"/>
    <col min="16168" max="16168" width="11.33203125" style="167" bestFit="1" customWidth="1"/>
    <col min="16169" max="16169" width="9.109375" style="167"/>
    <col min="16170" max="16170" width="11.44140625" style="167" customWidth="1"/>
    <col min="16171" max="16171" width="9.109375" style="167"/>
    <col min="16172" max="16172" width="12.109375" style="167" customWidth="1"/>
    <col min="16173" max="16173" width="9.109375" style="167"/>
    <col min="16174" max="16174" width="10.88671875" style="167" bestFit="1" customWidth="1"/>
    <col min="16175" max="16175" width="13.5546875" style="167" customWidth="1"/>
    <col min="16176" max="16176" width="9.33203125" style="167" bestFit="1" customWidth="1"/>
    <col min="16177" max="16177" width="12" style="167" bestFit="1" customWidth="1"/>
    <col min="16178" max="16178" width="9.33203125" style="167" bestFit="1" customWidth="1"/>
    <col min="16179" max="16179" width="12" style="167" bestFit="1" customWidth="1"/>
    <col min="16180" max="16180" width="9.33203125" style="167" bestFit="1" customWidth="1"/>
    <col min="16181" max="16181" width="12" style="167" bestFit="1" customWidth="1"/>
    <col min="16182" max="16182" width="9.109375" style="167"/>
    <col min="16183" max="16183" width="10.88671875" style="167" bestFit="1" customWidth="1"/>
    <col min="16184" max="16184" width="9.33203125" style="167" bestFit="1" customWidth="1"/>
    <col min="16185" max="16185" width="12" style="167" bestFit="1" customWidth="1"/>
    <col min="16186" max="16186" width="9.109375" style="167"/>
    <col min="16187" max="16187" width="10.88671875" style="167" bestFit="1" customWidth="1"/>
    <col min="16188" max="16188" width="9.109375" style="167"/>
    <col min="16189" max="16189" width="12" style="167" bestFit="1" customWidth="1"/>
    <col min="16190" max="16190" width="9.109375" style="167"/>
    <col min="16191" max="16191" width="10.88671875" style="167" bestFit="1" customWidth="1"/>
    <col min="16192" max="16384" width="9.109375" style="167"/>
  </cols>
  <sheetData>
    <row r="1" spans="1:63" s="152" customFormat="1" ht="55.95" customHeight="1" thickBot="1">
      <c r="A1" s="148"/>
      <c r="B1" s="149"/>
      <c r="C1" s="149"/>
      <c r="D1" s="149"/>
      <c r="E1" s="149"/>
      <c r="F1" s="150"/>
      <c r="G1" s="149"/>
      <c r="H1" s="151"/>
    </row>
    <row r="2" spans="1:63" s="152" customFormat="1" ht="20.100000000000001" customHeight="1" thickBot="1">
      <c r="A2" s="441" t="s">
        <v>231</v>
      </c>
      <c r="B2" s="442"/>
      <c r="C2" s="442"/>
      <c r="D2" s="442"/>
      <c r="E2" s="442"/>
      <c r="F2" s="442"/>
      <c r="G2" s="442"/>
      <c r="H2" s="443"/>
    </row>
    <row r="3" spans="1:63" s="152" customFormat="1" ht="15.6" customHeight="1">
      <c r="A3" s="444" t="s">
        <v>232</v>
      </c>
      <c r="B3" s="445"/>
      <c r="C3" s="445"/>
      <c r="D3" s="445"/>
      <c r="E3" s="445"/>
      <c r="F3" s="445"/>
      <c r="G3" s="445"/>
      <c r="H3" s="446"/>
      <c r="J3" s="153"/>
    </row>
    <row r="4" spans="1:63" s="152" customFormat="1" ht="15" customHeight="1">
      <c r="A4" s="438" t="s">
        <v>233</v>
      </c>
      <c r="B4" s="439"/>
      <c r="C4" s="439"/>
      <c r="D4" s="439"/>
      <c r="E4" s="439"/>
      <c r="F4" s="154" t="s">
        <v>234</v>
      </c>
      <c r="G4" s="155">
        <v>45058</v>
      </c>
      <c r="H4" s="156"/>
      <c r="J4" s="157"/>
    </row>
    <row r="5" spans="1:63" s="152" customFormat="1" ht="16.2" customHeight="1">
      <c r="A5" s="438" t="s">
        <v>235</v>
      </c>
      <c r="B5" s="439"/>
      <c r="C5" s="439"/>
      <c r="D5" s="439"/>
      <c r="E5" s="439" t="s">
        <v>236</v>
      </c>
      <c r="F5" s="439"/>
      <c r="G5" s="439"/>
      <c r="H5" s="447"/>
      <c r="J5" s="157"/>
    </row>
    <row r="6" spans="1:63" s="152" customFormat="1" ht="27" customHeight="1">
      <c r="A6" s="438" t="s">
        <v>237</v>
      </c>
      <c r="B6" s="439"/>
      <c r="C6" s="439"/>
      <c r="D6" s="439"/>
      <c r="E6" s="440" t="s">
        <v>238</v>
      </c>
      <c r="F6" s="440" t="s">
        <v>239</v>
      </c>
      <c r="G6" s="154" t="s">
        <v>240</v>
      </c>
      <c r="H6" s="158" t="s">
        <v>241</v>
      </c>
      <c r="J6" s="157"/>
    </row>
    <row r="7" spans="1:63" s="152" customFormat="1" ht="16.2" customHeight="1">
      <c r="A7" s="438" t="s">
        <v>242</v>
      </c>
      <c r="B7" s="439"/>
      <c r="C7" s="439"/>
      <c r="D7" s="439"/>
      <c r="E7" s="440"/>
      <c r="F7" s="440"/>
      <c r="G7" s="154" t="s">
        <v>243</v>
      </c>
      <c r="H7" s="159">
        <v>0.24640000000000001</v>
      </c>
      <c r="J7" s="435"/>
      <c r="K7" s="435"/>
      <c r="L7" s="435"/>
      <c r="M7" s="435"/>
      <c r="N7" s="435"/>
      <c r="O7" s="435"/>
      <c r="P7" s="435"/>
      <c r="Q7" s="435"/>
      <c r="R7" s="435"/>
      <c r="S7" s="435"/>
      <c r="T7" s="435"/>
      <c r="U7" s="435"/>
      <c r="V7" s="435"/>
      <c r="W7" s="435"/>
      <c r="X7" s="435"/>
      <c r="Y7" s="435"/>
      <c r="Z7" s="435"/>
      <c r="AA7" s="435"/>
      <c r="AB7" s="435"/>
      <c r="AC7" s="435"/>
      <c r="AE7" s="435"/>
      <c r="AF7" s="435"/>
      <c r="AG7" s="435"/>
      <c r="AH7" s="435"/>
      <c r="AI7" s="435"/>
      <c r="AJ7" s="435"/>
      <c r="AK7" s="435"/>
      <c r="AL7" s="435"/>
      <c r="AM7" s="435"/>
      <c r="AN7" s="435"/>
      <c r="AO7" s="435"/>
      <c r="AP7" s="435"/>
      <c r="AQ7" s="435"/>
      <c r="AR7" s="435"/>
      <c r="AS7" s="435"/>
      <c r="AT7" s="435"/>
      <c r="AV7" s="435"/>
      <c r="AW7" s="435"/>
      <c r="AX7" s="435"/>
      <c r="AY7" s="435"/>
      <c r="AZ7" s="435"/>
      <c r="BA7" s="435"/>
      <c r="BB7" s="435"/>
      <c r="BC7" s="435"/>
      <c r="BD7" s="435"/>
      <c r="BE7" s="435"/>
      <c r="BF7" s="435"/>
      <c r="BG7" s="435"/>
      <c r="BH7" s="435"/>
      <c r="BI7" s="435"/>
      <c r="BJ7" s="435"/>
      <c r="BK7" s="435"/>
    </row>
    <row r="8" spans="1:63" s="152" customFormat="1" ht="3.75" customHeight="1" thickBot="1">
      <c r="A8" s="436"/>
      <c r="B8" s="423"/>
      <c r="C8" s="423"/>
      <c r="D8" s="423"/>
      <c r="E8" s="423"/>
      <c r="F8" s="423"/>
      <c r="G8" s="423"/>
      <c r="H8" s="437"/>
    </row>
    <row r="9" spans="1:63" s="152" customFormat="1" ht="26.4" customHeight="1">
      <c r="A9" s="160" t="s">
        <v>0</v>
      </c>
      <c r="B9" s="154" t="s">
        <v>244</v>
      </c>
      <c r="C9" s="154" t="s">
        <v>1</v>
      </c>
      <c r="D9" s="154" t="s">
        <v>65</v>
      </c>
      <c r="E9" s="154" t="s">
        <v>245</v>
      </c>
      <c r="F9" s="154" t="s">
        <v>246</v>
      </c>
      <c r="G9" s="154" t="s">
        <v>247</v>
      </c>
      <c r="H9" s="161" t="s">
        <v>248</v>
      </c>
      <c r="J9" s="423"/>
      <c r="K9" s="423"/>
      <c r="L9" s="423"/>
      <c r="M9" s="423"/>
      <c r="N9" s="423"/>
      <c r="O9" s="423"/>
      <c r="P9" s="423"/>
      <c r="Q9" s="423"/>
      <c r="R9" s="423"/>
      <c r="S9" s="423"/>
      <c r="T9" s="423"/>
      <c r="U9" s="423"/>
      <c r="V9" s="423"/>
      <c r="W9" s="423"/>
      <c r="X9" s="423"/>
      <c r="Y9" s="423"/>
      <c r="Z9" s="423"/>
      <c r="AA9" s="423"/>
      <c r="AB9" s="423"/>
      <c r="AC9" s="423"/>
      <c r="AE9" s="423"/>
      <c r="AF9" s="423"/>
      <c r="AG9" s="423"/>
      <c r="AH9" s="423"/>
      <c r="AI9" s="423"/>
      <c r="AJ9" s="423"/>
      <c r="AK9" s="423"/>
      <c r="AL9" s="423"/>
      <c r="AM9" s="423"/>
      <c r="AN9" s="423"/>
      <c r="AO9" s="423"/>
      <c r="AP9" s="423"/>
      <c r="AQ9" s="423"/>
      <c r="AR9" s="423"/>
      <c r="AS9" s="423"/>
      <c r="AT9" s="423"/>
      <c r="AV9" s="423"/>
      <c r="AW9" s="423"/>
      <c r="AX9" s="423"/>
      <c r="AY9" s="423"/>
      <c r="AZ9" s="423"/>
      <c r="BA9" s="423"/>
      <c r="BB9" s="423"/>
      <c r="BC9" s="423"/>
      <c r="BD9" s="423"/>
      <c r="BE9" s="423"/>
      <c r="BF9" s="423"/>
      <c r="BG9" s="423"/>
      <c r="BH9" s="423"/>
      <c r="BI9" s="423"/>
      <c r="BJ9" s="423"/>
      <c r="BK9" s="423"/>
    </row>
    <row r="10" spans="1:63" ht="18" customHeight="1">
      <c r="A10" s="162">
        <v>1</v>
      </c>
      <c r="B10" s="163" t="s">
        <v>249</v>
      </c>
      <c r="C10" s="164" t="s">
        <v>250</v>
      </c>
      <c r="D10" s="163"/>
      <c r="E10" s="163"/>
      <c r="F10" s="165"/>
      <c r="G10" s="165"/>
      <c r="H10" s="166"/>
    </row>
    <row r="11" spans="1:63" ht="49.95" customHeight="1">
      <c r="A11" s="162" t="s">
        <v>23</v>
      </c>
      <c r="B11" s="168" t="s">
        <v>66</v>
      </c>
      <c r="C11" s="169" t="s">
        <v>67</v>
      </c>
      <c r="D11" s="170" t="s">
        <v>65</v>
      </c>
      <c r="E11" s="171">
        <v>2</v>
      </c>
      <c r="F11" s="172">
        <v>26.84</v>
      </c>
      <c r="G11" s="173">
        <f>ROUND(F11+(F11*H$7),2)</f>
        <v>33.450000000000003</v>
      </c>
      <c r="H11" s="174">
        <f t="shared" ref="H11:H17" si="0">ROUND(SUM(E11*G11),2)</f>
        <v>66.900000000000006</v>
      </c>
      <c r="I11" s="175"/>
      <c r="K11" s="176"/>
      <c r="M11" s="176"/>
      <c r="O11" s="176"/>
      <c r="P11" s="177"/>
      <c r="Q11" s="176"/>
      <c r="R11" s="177"/>
      <c r="S11" s="176"/>
      <c r="T11" s="177"/>
      <c r="U11" s="176"/>
      <c r="V11" s="177"/>
      <c r="W11" s="176"/>
      <c r="X11" s="177"/>
      <c r="Y11" s="176"/>
      <c r="Z11" s="177"/>
      <c r="AA11" s="176"/>
      <c r="AB11" s="177"/>
      <c r="AC11" s="176"/>
      <c r="AF11" s="178"/>
      <c r="AH11" s="178"/>
      <c r="AJ11" s="178"/>
      <c r="AL11" s="178"/>
      <c r="AN11" s="178"/>
      <c r="AP11" s="178"/>
      <c r="AR11" s="178"/>
      <c r="AT11" s="178"/>
      <c r="AW11" s="178"/>
      <c r="AY11" s="178"/>
      <c r="BA11" s="178"/>
      <c r="BC11" s="178"/>
      <c r="BE11" s="178"/>
      <c r="BG11" s="178"/>
      <c r="BI11" s="178"/>
      <c r="BK11" s="178"/>
    </row>
    <row r="12" spans="1:63" ht="49.95" customHeight="1">
      <c r="A12" s="162" t="s">
        <v>251</v>
      </c>
      <c r="B12" s="168" t="s">
        <v>252</v>
      </c>
      <c r="C12" s="169" t="s">
        <v>253</v>
      </c>
      <c r="D12" s="170" t="s">
        <v>65</v>
      </c>
      <c r="E12" s="171">
        <v>2</v>
      </c>
      <c r="F12" s="172">
        <v>9.68</v>
      </c>
      <c r="G12" s="173">
        <f t="shared" ref="G12:G17" si="1">ROUND(F12+(F12*H$7),2)</f>
        <v>12.07</v>
      </c>
      <c r="H12" s="174">
        <f>ROUND(SUM(E12*G12),2)</f>
        <v>24.14</v>
      </c>
      <c r="I12" s="175"/>
      <c r="K12" s="176"/>
      <c r="M12" s="176"/>
      <c r="O12" s="176"/>
      <c r="P12" s="177"/>
      <c r="Q12" s="176"/>
      <c r="R12" s="177"/>
      <c r="S12" s="176"/>
      <c r="T12" s="177"/>
      <c r="U12" s="176"/>
      <c r="V12" s="177"/>
      <c r="W12" s="176"/>
      <c r="X12" s="177"/>
      <c r="Y12" s="176"/>
      <c r="Z12" s="177"/>
      <c r="AA12" s="176"/>
      <c r="AB12" s="177"/>
      <c r="AC12" s="176"/>
      <c r="AF12" s="178"/>
      <c r="AH12" s="178"/>
      <c r="AJ12" s="178"/>
      <c r="AL12" s="178"/>
      <c r="AN12" s="178"/>
      <c r="AP12" s="178"/>
      <c r="AR12" s="178"/>
      <c r="AT12" s="178"/>
      <c r="AW12" s="178"/>
      <c r="AY12" s="178"/>
      <c r="BA12" s="178"/>
      <c r="BC12" s="178"/>
      <c r="BE12" s="178"/>
      <c r="BG12" s="178"/>
      <c r="BI12" s="178"/>
      <c r="BK12" s="178"/>
    </row>
    <row r="13" spans="1:63" ht="36.6" customHeight="1">
      <c r="A13" s="162" t="s">
        <v>254</v>
      </c>
      <c r="B13" s="168" t="s">
        <v>68</v>
      </c>
      <c r="C13" s="179" t="s">
        <v>69</v>
      </c>
      <c r="D13" s="170" t="s">
        <v>32</v>
      </c>
      <c r="E13" s="171">
        <f>36</f>
        <v>36</v>
      </c>
      <c r="F13" s="172">
        <v>3.05</v>
      </c>
      <c r="G13" s="173">
        <f t="shared" si="1"/>
        <v>3.8</v>
      </c>
      <c r="H13" s="174">
        <f t="shared" si="0"/>
        <v>136.80000000000001</v>
      </c>
      <c r="I13" s="175"/>
      <c r="K13" s="176"/>
      <c r="M13" s="176"/>
      <c r="O13" s="176"/>
      <c r="P13" s="177"/>
      <c r="Q13" s="176"/>
      <c r="R13" s="177"/>
      <c r="S13" s="176"/>
      <c r="T13" s="177"/>
      <c r="U13" s="176"/>
      <c r="V13" s="177"/>
      <c r="W13" s="176"/>
      <c r="X13" s="177"/>
      <c r="Y13" s="176"/>
      <c r="Z13" s="177"/>
      <c r="AA13" s="176"/>
      <c r="AB13" s="177"/>
      <c r="AC13" s="176"/>
      <c r="AF13" s="178"/>
      <c r="AH13" s="178"/>
      <c r="AJ13" s="178"/>
      <c r="AL13" s="178"/>
      <c r="AN13" s="178"/>
      <c r="AP13" s="178"/>
      <c r="AR13" s="178"/>
      <c r="AT13" s="178"/>
      <c r="AW13" s="178"/>
      <c r="AY13" s="178"/>
      <c r="BA13" s="178"/>
      <c r="BC13" s="178"/>
      <c r="BE13" s="178"/>
      <c r="BG13" s="178"/>
      <c r="BI13" s="178"/>
      <c r="BK13" s="178"/>
    </row>
    <row r="14" spans="1:63" ht="37.200000000000003" customHeight="1">
      <c r="A14" s="162" t="s">
        <v>255</v>
      </c>
      <c r="B14" s="180" t="s">
        <v>256</v>
      </c>
      <c r="C14" s="169" t="s">
        <v>257</v>
      </c>
      <c r="D14" s="170" t="s">
        <v>32</v>
      </c>
      <c r="E14" s="171">
        <f>12</f>
        <v>12</v>
      </c>
      <c r="F14" s="172">
        <v>5.39</v>
      </c>
      <c r="G14" s="173">
        <f t="shared" si="1"/>
        <v>6.72</v>
      </c>
      <c r="H14" s="174">
        <f t="shared" si="0"/>
        <v>80.64</v>
      </c>
      <c r="I14" s="175"/>
      <c r="K14" s="176"/>
      <c r="M14" s="176"/>
      <c r="O14" s="176"/>
      <c r="P14" s="177"/>
      <c r="Q14" s="176"/>
      <c r="R14" s="177"/>
      <c r="S14" s="176"/>
      <c r="T14" s="177"/>
      <c r="U14" s="176"/>
      <c r="V14" s="177"/>
      <c r="W14" s="176"/>
      <c r="X14" s="177"/>
      <c r="Y14" s="176"/>
      <c r="Z14" s="177"/>
      <c r="AA14" s="176"/>
      <c r="AB14" s="177"/>
      <c r="AC14" s="176"/>
      <c r="AF14" s="178"/>
      <c r="AH14" s="178"/>
      <c r="AJ14" s="178"/>
      <c r="AL14" s="178"/>
      <c r="AN14" s="178"/>
      <c r="AP14" s="178"/>
      <c r="AR14" s="178"/>
      <c r="AT14" s="178"/>
      <c r="AW14" s="178"/>
      <c r="AY14" s="178"/>
      <c r="BA14" s="178"/>
      <c r="BC14" s="178"/>
      <c r="BE14" s="178"/>
      <c r="BG14" s="178"/>
      <c r="BI14" s="178"/>
      <c r="BK14" s="178"/>
    </row>
    <row r="15" spans="1:63" ht="50.4" customHeight="1">
      <c r="A15" s="162" t="s">
        <v>258</v>
      </c>
      <c r="B15" s="171" t="s">
        <v>259</v>
      </c>
      <c r="C15" s="181" t="s">
        <v>260</v>
      </c>
      <c r="D15" s="170" t="s">
        <v>65</v>
      </c>
      <c r="E15" s="171">
        <v>2</v>
      </c>
      <c r="F15" s="172">
        <v>15.35</v>
      </c>
      <c r="G15" s="173">
        <f t="shared" si="1"/>
        <v>19.13</v>
      </c>
      <c r="H15" s="174">
        <f t="shared" si="0"/>
        <v>38.26</v>
      </c>
      <c r="I15" s="175"/>
      <c r="K15" s="176"/>
      <c r="M15" s="176"/>
      <c r="O15" s="176"/>
      <c r="P15" s="177"/>
      <c r="Q15" s="176"/>
      <c r="R15" s="177"/>
      <c r="S15" s="176"/>
      <c r="T15" s="177"/>
      <c r="U15" s="176"/>
      <c r="V15" s="177"/>
      <c r="W15" s="176"/>
      <c r="X15" s="177"/>
      <c r="Y15" s="176"/>
      <c r="Z15" s="177"/>
      <c r="AA15" s="176"/>
      <c r="AB15" s="177"/>
      <c r="AC15" s="176"/>
      <c r="AF15" s="178"/>
      <c r="AH15" s="178"/>
      <c r="AJ15" s="178"/>
      <c r="AL15" s="178"/>
      <c r="AN15" s="178"/>
      <c r="AP15" s="178"/>
      <c r="AR15" s="178"/>
      <c r="AT15" s="178"/>
      <c r="AW15" s="178"/>
      <c r="AY15" s="178"/>
      <c r="BA15" s="178"/>
      <c r="BC15" s="178"/>
      <c r="BE15" s="178"/>
      <c r="BG15" s="178"/>
      <c r="BI15" s="178"/>
      <c r="BK15" s="178"/>
    </row>
    <row r="16" spans="1:63" ht="18" customHeight="1">
      <c r="A16" s="162" t="s">
        <v>261</v>
      </c>
      <c r="B16" s="171" t="s">
        <v>262</v>
      </c>
      <c r="C16" s="181" t="s">
        <v>263</v>
      </c>
      <c r="D16" s="171" t="s">
        <v>264</v>
      </c>
      <c r="E16" s="171">
        <v>0.5</v>
      </c>
      <c r="F16" s="172">
        <v>27.8</v>
      </c>
      <c r="G16" s="173">
        <f t="shared" si="1"/>
        <v>34.65</v>
      </c>
      <c r="H16" s="174">
        <f t="shared" si="0"/>
        <v>17.329999999999998</v>
      </c>
      <c r="I16" s="175"/>
      <c r="K16" s="176"/>
      <c r="M16" s="176"/>
      <c r="O16" s="176"/>
      <c r="P16" s="177"/>
      <c r="Q16" s="176"/>
      <c r="R16" s="177"/>
      <c r="S16" s="176"/>
      <c r="T16" s="177"/>
      <c r="U16" s="176"/>
      <c r="V16" s="177"/>
      <c r="W16" s="176"/>
      <c r="X16" s="177"/>
      <c r="Y16" s="176"/>
      <c r="Z16" s="177"/>
      <c r="AA16" s="176"/>
      <c r="AB16" s="177"/>
      <c r="AC16" s="176"/>
      <c r="AF16" s="178"/>
      <c r="AH16" s="178"/>
      <c r="AJ16" s="178"/>
      <c r="AL16" s="178"/>
      <c r="AN16" s="178"/>
      <c r="AP16" s="178"/>
      <c r="AR16" s="178"/>
      <c r="AT16" s="178"/>
      <c r="AW16" s="178"/>
      <c r="AY16" s="178"/>
      <c r="BA16" s="178"/>
      <c r="BC16" s="178"/>
      <c r="BE16" s="178"/>
      <c r="BG16" s="178"/>
      <c r="BI16" s="178"/>
      <c r="BK16" s="178"/>
    </row>
    <row r="17" spans="1:63" ht="61.95" customHeight="1">
      <c r="A17" s="162" t="s">
        <v>265</v>
      </c>
      <c r="B17" s="181" t="s">
        <v>266</v>
      </c>
      <c r="C17" s="181" t="s">
        <v>267</v>
      </c>
      <c r="D17" s="170" t="s">
        <v>65</v>
      </c>
      <c r="E17" s="171">
        <v>2</v>
      </c>
      <c r="F17" s="172">
        <v>6.03</v>
      </c>
      <c r="G17" s="173">
        <f t="shared" si="1"/>
        <v>7.52</v>
      </c>
      <c r="H17" s="174">
        <f t="shared" si="0"/>
        <v>15.04</v>
      </c>
      <c r="I17" s="175"/>
      <c r="K17" s="176"/>
      <c r="M17" s="176"/>
      <c r="O17" s="176"/>
      <c r="P17" s="177"/>
      <c r="Q17" s="176"/>
      <c r="R17" s="177"/>
      <c r="S17" s="176"/>
      <c r="T17" s="177"/>
      <c r="U17" s="176"/>
      <c r="V17" s="177"/>
      <c r="W17" s="176"/>
      <c r="X17" s="177"/>
      <c r="Y17" s="176"/>
      <c r="Z17" s="177"/>
      <c r="AA17" s="176"/>
      <c r="AB17" s="177"/>
      <c r="AC17" s="176"/>
      <c r="AF17" s="178"/>
      <c r="AH17" s="178"/>
      <c r="AJ17" s="178"/>
      <c r="AL17" s="178"/>
      <c r="AN17" s="178"/>
      <c r="AP17" s="178"/>
      <c r="AR17" s="178"/>
      <c r="AT17" s="178"/>
      <c r="AW17" s="178"/>
      <c r="AY17" s="178"/>
      <c r="BA17" s="178"/>
      <c r="BC17" s="178"/>
      <c r="BE17" s="178"/>
      <c r="BG17" s="178"/>
      <c r="BI17" s="178"/>
      <c r="BK17" s="178"/>
    </row>
    <row r="18" spans="1:63" ht="18" customHeight="1">
      <c r="A18" s="424" t="s">
        <v>268</v>
      </c>
      <c r="B18" s="425"/>
      <c r="C18" s="425"/>
      <c r="D18" s="425"/>
      <c r="E18" s="425"/>
      <c r="F18" s="425"/>
      <c r="G18" s="425"/>
      <c r="H18" s="182">
        <f>ROUND(SUM(H11:H17),2)</f>
        <v>379.11</v>
      </c>
      <c r="I18" s="175"/>
      <c r="K18" s="176"/>
      <c r="M18" s="176"/>
      <c r="O18" s="176"/>
      <c r="P18" s="177"/>
      <c r="Q18" s="176"/>
      <c r="R18" s="177"/>
      <c r="S18" s="176"/>
      <c r="T18" s="177"/>
      <c r="U18" s="176"/>
      <c r="V18" s="177"/>
      <c r="W18" s="176"/>
      <c r="X18" s="177"/>
      <c r="Y18" s="176"/>
      <c r="Z18" s="177"/>
      <c r="AA18" s="176"/>
      <c r="AB18" s="177"/>
      <c r="AC18" s="176"/>
      <c r="AF18" s="178"/>
      <c r="AH18" s="178"/>
      <c r="AJ18" s="178"/>
      <c r="AL18" s="178"/>
      <c r="AN18" s="178"/>
      <c r="AP18" s="178"/>
      <c r="AR18" s="178"/>
      <c r="AT18" s="178"/>
      <c r="AW18" s="178"/>
      <c r="AY18" s="178"/>
      <c r="BA18" s="178"/>
      <c r="BC18" s="178"/>
      <c r="BE18" s="178"/>
      <c r="BG18" s="178"/>
      <c r="BI18" s="178"/>
      <c r="BK18" s="178"/>
    </row>
    <row r="19" spans="1:63" ht="18" customHeight="1">
      <c r="A19" s="426" t="s">
        <v>269</v>
      </c>
      <c r="B19" s="427"/>
      <c r="C19" s="427"/>
      <c r="D19" s="427"/>
      <c r="E19" s="427"/>
      <c r="F19" s="427"/>
      <c r="G19" s="427"/>
      <c r="H19" s="428"/>
      <c r="I19" s="175"/>
      <c r="K19" s="176"/>
      <c r="M19" s="176"/>
      <c r="O19" s="176"/>
      <c r="P19" s="177"/>
      <c r="Q19" s="176"/>
      <c r="R19" s="177"/>
      <c r="S19" s="176"/>
      <c r="T19" s="177"/>
      <c r="U19" s="176"/>
      <c r="V19" s="177"/>
      <c r="W19" s="176"/>
      <c r="X19" s="177"/>
      <c r="Y19" s="176"/>
      <c r="Z19" s="177"/>
      <c r="AA19" s="176"/>
      <c r="AB19" s="177"/>
      <c r="AC19" s="176"/>
      <c r="AF19" s="178"/>
      <c r="AH19" s="178"/>
      <c r="AJ19" s="178"/>
      <c r="AL19" s="178"/>
      <c r="AN19" s="178"/>
      <c r="AP19" s="178"/>
      <c r="AR19" s="178"/>
      <c r="AT19" s="178"/>
      <c r="AW19" s="178"/>
      <c r="AY19" s="178"/>
      <c r="BA19" s="178"/>
      <c r="BC19" s="178"/>
      <c r="BE19" s="178"/>
      <c r="BG19" s="178"/>
      <c r="BI19" s="178"/>
      <c r="BK19" s="178"/>
    </row>
    <row r="20" spans="1:63" ht="18" customHeight="1">
      <c r="A20" s="429" t="s">
        <v>270</v>
      </c>
      <c r="B20" s="430"/>
      <c r="C20" s="430"/>
      <c r="D20" s="430"/>
      <c r="E20" s="430"/>
      <c r="F20" s="430"/>
      <c r="G20" s="430"/>
      <c r="H20" s="431"/>
      <c r="I20" s="175"/>
      <c r="K20" s="176"/>
      <c r="M20" s="176"/>
      <c r="O20" s="176"/>
      <c r="P20" s="177"/>
      <c r="Q20" s="176"/>
      <c r="R20" s="177"/>
      <c r="S20" s="176"/>
      <c r="T20" s="177"/>
      <c r="U20" s="176"/>
      <c r="V20" s="177"/>
      <c r="W20" s="176"/>
      <c r="X20" s="177"/>
      <c r="Y20" s="176"/>
      <c r="Z20" s="177"/>
      <c r="AA20" s="176"/>
      <c r="AB20" s="177"/>
      <c r="AC20" s="176"/>
      <c r="AF20" s="178"/>
      <c r="AH20" s="178"/>
      <c r="AJ20" s="178"/>
      <c r="AL20" s="178"/>
      <c r="AN20" s="178"/>
      <c r="AP20" s="178"/>
      <c r="AR20" s="178"/>
      <c r="AT20" s="178"/>
      <c r="AW20" s="178"/>
      <c r="AY20" s="178"/>
      <c r="BA20" s="178"/>
      <c r="BC20" s="178"/>
      <c r="BE20" s="178"/>
      <c r="BG20" s="178"/>
      <c r="BI20" s="178"/>
      <c r="BK20" s="178"/>
    </row>
    <row r="21" spans="1:63" ht="18" customHeight="1">
      <c r="A21" s="432"/>
      <c r="B21" s="430"/>
      <c r="C21" s="430"/>
      <c r="D21" s="430"/>
      <c r="E21" s="430"/>
      <c r="F21" s="430"/>
      <c r="G21" s="430"/>
      <c r="H21" s="431"/>
      <c r="I21" s="175"/>
      <c r="K21" s="176"/>
      <c r="M21" s="176"/>
      <c r="O21" s="176"/>
      <c r="P21" s="177"/>
      <c r="Q21" s="176"/>
      <c r="R21" s="177"/>
      <c r="S21" s="176"/>
      <c r="T21" s="177"/>
      <c r="U21" s="176"/>
      <c r="V21" s="177"/>
      <c r="W21" s="176"/>
      <c r="X21" s="177"/>
      <c r="Y21" s="176"/>
      <c r="Z21" s="177"/>
      <c r="AA21" s="176"/>
      <c r="AB21" s="177"/>
      <c r="AC21" s="176"/>
      <c r="AF21" s="178"/>
      <c r="AH21" s="178"/>
      <c r="AJ21" s="178"/>
      <c r="AL21" s="178"/>
      <c r="AN21" s="178"/>
      <c r="AP21" s="178"/>
      <c r="AR21" s="178"/>
      <c r="AT21" s="178"/>
      <c r="AW21" s="178"/>
      <c r="AY21" s="178"/>
      <c r="BA21" s="178"/>
      <c r="BC21" s="178"/>
      <c r="BE21" s="178"/>
      <c r="BG21" s="178"/>
      <c r="BI21" s="178"/>
      <c r="BK21" s="178"/>
    </row>
    <row r="22" spans="1:63" ht="16.5" customHeight="1">
      <c r="A22" s="183"/>
      <c r="B22" s="433"/>
      <c r="C22" s="433"/>
      <c r="D22" s="184"/>
      <c r="E22" s="434"/>
      <c r="F22" s="434"/>
      <c r="G22" s="185"/>
      <c r="H22" s="186"/>
    </row>
    <row r="23" spans="1:63" ht="14.4" thickBot="1">
      <c r="A23" s="187"/>
      <c r="B23" s="418" t="s">
        <v>271</v>
      </c>
      <c r="C23" s="418"/>
      <c r="D23" s="188"/>
      <c r="E23" s="419" t="s">
        <v>272</v>
      </c>
      <c r="F23" s="419"/>
      <c r="G23" s="189"/>
      <c r="H23" s="190"/>
    </row>
    <row r="24" spans="1:63" ht="16.5" customHeight="1" thickBot="1">
      <c r="A24" s="191"/>
      <c r="B24" s="420"/>
      <c r="C24" s="420"/>
      <c r="D24" s="193"/>
      <c r="E24" s="193"/>
      <c r="F24" s="192"/>
      <c r="G24" s="193"/>
      <c r="H24" s="194"/>
    </row>
    <row r="25" spans="1:63" ht="6" customHeight="1"/>
    <row r="26" spans="1:63" ht="11.25" hidden="1" customHeight="1">
      <c r="B26" s="421"/>
      <c r="C26" s="421"/>
      <c r="E26" s="421"/>
      <c r="F26" s="421"/>
      <c r="G26" s="195"/>
    </row>
    <row r="27" spans="1:63" ht="12.75" customHeight="1">
      <c r="A27" s="196"/>
      <c r="B27" s="422"/>
      <c r="C27" s="422"/>
      <c r="D27" s="196"/>
      <c r="E27" s="422"/>
      <c r="F27" s="422"/>
      <c r="G27" s="197"/>
      <c r="H27" s="196"/>
    </row>
    <row r="28" spans="1:63" ht="12.75" customHeight="1">
      <c r="A28" s="196"/>
      <c r="B28" s="197"/>
      <c r="C28" s="197"/>
      <c r="D28" s="196"/>
      <c r="E28" s="197"/>
      <c r="F28" s="197"/>
      <c r="G28" s="197"/>
      <c r="H28" s="196"/>
    </row>
    <row r="29" spans="1:63" ht="16.5" customHeight="1"/>
    <row r="30" spans="1:63" ht="12" customHeight="1"/>
    <row r="31" spans="1:63" ht="11.25" customHeight="1"/>
  </sheetData>
  <mergeCells count="51">
    <mergeCell ref="A6:D6"/>
    <mergeCell ref="E6:E7"/>
    <mergeCell ref="F6:F7"/>
    <mergeCell ref="A7:D7"/>
    <mergeCell ref="A2:H2"/>
    <mergeCell ref="A3:H3"/>
    <mergeCell ref="A4:E4"/>
    <mergeCell ref="A5:D5"/>
    <mergeCell ref="E5:H5"/>
    <mergeCell ref="AG9:AH9"/>
    <mergeCell ref="J7:AC7"/>
    <mergeCell ref="AE7:AT7"/>
    <mergeCell ref="AV7:BK7"/>
    <mergeCell ref="A8:H8"/>
    <mergeCell ref="J9:K9"/>
    <mergeCell ref="L9:M9"/>
    <mergeCell ref="N9:O9"/>
    <mergeCell ref="P9:Q9"/>
    <mergeCell ref="R9:S9"/>
    <mergeCell ref="T9:U9"/>
    <mergeCell ref="V9:W9"/>
    <mergeCell ref="X9:Y9"/>
    <mergeCell ref="Z9:AA9"/>
    <mergeCell ref="AB9:AC9"/>
    <mergeCell ref="AE9:AF9"/>
    <mergeCell ref="AK9:AL9"/>
    <mergeCell ref="AM9:AN9"/>
    <mergeCell ref="AO9:AP9"/>
    <mergeCell ref="AQ9:AR9"/>
    <mergeCell ref="AS9:AT9"/>
    <mergeCell ref="B27:C27"/>
    <mergeCell ref="E27:F27"/>
    <mergeCell ref="BH9:BI9"/>
    <mergeCell ref="BJ9:BK9"/>
    <mergeCell ref="A18:G18"/>
    <mergeCell ref="A19:H19"/>
    <mergeCell ref="A20:H21"/>
    <mergeCell ref="B22:C22"/>
    <mergeCell ref="E22:F22"/>
    <mergeCell ref="AV9:AW9"/>
    <mergeCell ref="AX9:AY9"/>
    <mergeCell ref="AZ9:BA9"/>
    <mergeCell ref="BB9:BC9"/>
    <mergeCell ref="BD9:BE9"/>
    <mergeCell ref="BF9:BG9"/>
    <mergeCell ref="AI9:AJ9"/>
    <mergeCell ref="B23:C23"/>
    <mergeCell ref="E23:F23"/>
    <mergeCell ref="B24:C24"/>
    <mergeCell ref="B26:C26"/>
    <mergeCell ref="E26:F26"/>
  </mergeCells>
  <pageMargins left="0.51181102362204722" right="0.51181102362204722" top="0.78740157480314965" bottom="0.78740157480314965"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6</vt:i4>
      </vt:variant>
    </vt:vector>
  </HeadingPairs>
  <TitlesOfParts>
    <vt:vector size="12" baseType="lpstr">
      <vt:lpstr>PLANILHA ORÇAMENTÁRIA- EAP</vt:lpstr>
      <vt:lpstr>ABC</vt:lpstr>
      <vt:lpstr>CRONOGRAMA</vt:lpstr>
      <vt:lpstr>BDI</vt:lpstr>
      <vt:lpstr>MEMORIA DE CALCULO</vt:lpstr>
      <vt:lpstr>PLANILHA ELÉTRICA</vt:lpstr>
      <vt:lpstr>ABC!Area_de_impressao</vt:lpstr>
      <vt:lpstr>'MEMORIA DE CALCULO'!Area_de_impressao</vt:lpstr>
      <vt:lpstr>'PLANILHA ELÉTRICA'!Area_de_impressao</vt:lpstr>
      <vt:lpstr>'PLANILHA ORÇAMENTÁRIA- EAP'!Area_de_impressao</vt:lpstr>
      <vt:lpstr>'PLANILHA ELÉTRICA'!Titulos_de_impressao</vt:lpstr>
      <vt:lpstr>'PLANILHA ORÇAMENTÁRIA- EAP'!Titulos_de_impressao</vt:lpstr>
    </vt:vector>
  </TitlesOfParts>
  <Company>Setop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daniel castro</cp:lastModifiedBy>
  <cp:lastPrinted>2023-05-25T13:30:34Z</cp:lastPrinted>
  <dcterms:created xsi:type="dcterms:W3CDTF">2006-09-22T13:55:22Z</dcterms:created>
  <dcterms:modified xsi:type="dcterms:W3CDTF">2023-05-25T13:34:39Z</dcterms:modified>
</cp:coreProperties>
</file>