
<file path=[Content_Types].xml><?xml version="1.0" encoding="utf-8"?>
<Types xmlns="http://schemas.openxmlformats.org/package/2006/content-types">
  <Default Extension="vml" ContentType="application/vnd.openxmlformats-officedocument.vmlDrawing"/>
  <Default Extension="bin" ContentType="application/vnd.openxmlformats-officedocument.oleObject"/>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10"/>
  </bookViews>
  <sheets>
    <sheet name="Planilha1" sheetId="1" r:id="rId1"/>
  </sheets>
  <definedNames>
    <definedName name="_xlnm.Print_Area" localSheetId="0">Planilha1!$A$1:$J$2628</definedName>
  </definedNames>
  <calcPr calcId="144525"/>
</workbook>
</file>

<file path=xl/comments1.xml><?xml version="1.0" encoding="utf-8"?>
<comments xmlns="http://schemas.openxmlformats.org/spreadsheetml/2006/main">
  <authors>
    <author>PMJM-18836</author>
  </authors>
  <commentList>
    <comment ref="I2573" authorId="0">
      <text>
        <r>
          <rPr>
            <b/>
            <sz val="9"/>
            <rFont val="Tahoma"/>
            <charset val="1"/>
          </rPr>
          <t>PMJM-18836:</t>
        </r>
        <r>
          <rPr>
            <sz val="9"/>
            <rFont val="Tahoma"/>
            <charset val="1"/>
          </rPr>
          <t xml:space="preserve">
</t>
        </r>
      </text>
    </comment>
  </commentList>
</comments>
</file>

<file path=xl/sharedStrings.xml><?xml version="1.0" encoding="utf-8"?>
<sst xmlns="http://schemas.openxmlformats.org/spreadsheetml/2006/main" count="13494" uniqueCount="2539">
  <si>
    <t>PLANO DE CONTRATAÇÃO ANUAL POR UNIDADE ORÇAMENTÁRIA 2024</t>
  </si>
  <si>
    <t>SECRETARIA REQUISITANTE</t>
  </si>
  <si>
    <t>SECRETARIA MUNICIPAL DE SAÚDE</t>
  </si>
  <si>
    <t>TIPO DE ITEM</t>
  </si>
  <si>
    <t>TIPO DE PROCESSO</t>
  </si>
  <si>
    <t>FICHA</t>
  </si>
  <si>
    <t>ELEMENTO DE DESPESA</t>
  </si>
  <si>
    <t>FONTE DE RECURSO</t>
  </si>
  <si>
    <t>DETALHAMENTO DA DESPESA</t>
  </si>
  <si>
    <t>QUANTIDADE</t>
  </si>
  <si>
    <t>VALOR ESTIMADO</t>
  </si>
  <si>
    <t xml:space="preserve">DATA DE EXECUÇÃO DESEJADA </t>
  </si>
  <si>
    <t>GRAU DE IMPORTÂNCIA</t>
  </si>
  <si>
    <t>1012210012097 - GESTÃO DAS ATIVIDADES ADMINISTRATIVAS DA SECRETARIA MUNICIPAL DE SAÚDE</t>
  </si>
  <si>
    <t>MATERIAL DE CONSUMO</t>
  </si>
  <si>
    <t>CONTINUADO</t>
  </si>
  <si>
    <t>150010020000</t>
  </si>
  <si>
    <t>ALMOFADA PARA CARIMBO N 3</t>
  </si>
  <si>
    <t>JANEIRO A DEZEMBRO</t>
  </si>
  <si>
    <t>ALTA</t>
  </si>
  <si>
    <t>APONTADOR COM DEPÓSITO, PLÁSTICO</t>
  </si>
  <si>
    <t>BORRACHA BRANCA MACIA</t>
  </si>
  <si>
    <t>CADERNO BROCHURÃO, 96FLS, COM PAUTA</t>
  </si>
  <si>
    <t>CAIXA PARA ARQUIVO - 360 X 250 X 135 MM</t>
  </si>
  <si>
    <t>CANETA DESTACA TEXTO</t>
  </si>
  <si>
    <t>CANETA ESFEROGRÁFICA PONTA MÉDIA AZUL</t>
  </si>
  <si>
    <t>CANETA ESFEROGRÁFICA PONTA MÉDIA PRETA</t>
  </si>
  <si>
    <t>CANETA ESFEROGRÁFICA PONTA MÉDIA VERMELHA</t>
  </si>
  <si>
    <t>CANETA PARA RETROPROJETOR</t>
  </si>
  <si>
    <t>CLIPS NIQUELADO/GALVANIZADO Nº 4/0</t>
  </si>
  <si>
    <t>CLIPS NIQUELADO/GALVANIZADO Nº 6/0</t>
  </si>
  <si>
    <t>COLA BRANCA LÍQUIDA - EMBALAGEM LITRO</t>
  </si>
  <si>
    <t>COLA LIQUIDA BASE PVA 90 G</t>
  </si>
  <si>
    <t>CORRETIVO A BASE DE ÁGUA - 18 ML</t>
  </si>
  <si>
    <t>ELÁSTICO LÁTEX AMARELO Nº 18 - PACOTE COM 1KG</t>
  </si>
  <si>
    <t>ENVELOPE TIPO SACO, KRAFT 80G; TAM. 240 X 340 MM</t>
  </si>
  <si>
    <t>ENVELOPE TIPO SACO, KRAFT 80G; TAM. 324 X 229 MM</t>
  </si>
  <si>
    <t>EXTRATOR DE GRAMPOS TIPO ESPÁTULA</t>
  </si>
  <si>
    <t>FITA ADESIVA EMBALADORA</t>
  </si>
  <si>
    <t>FITA ADESIVA TRANSPARENTE 12MM X 50M</t>
  </si>
  <si>
    <t>FITA CREPE BRANCA - 19 MM X 50 MTS</t>
  </si>
  <si>
    <t>FITA DUPLA FACE</t>
  </si>
  <si>
    <t>PERFURADOR DE PAPEL - 02 FUROS CENTRAIS (ATÉ 100 FLS)</t>
  </si>
  <si>
    <t>PERFURADOR DE PAPEL - 02 FUROS CENTRAIS (ATÉ 20 FLS)</t>
  </si>
  <si>
    <t>GRAMPEADOR DE MESA P/ 20 FOLHAS</t>
  </si>
  <si>
    <t>GRAMPEADOR DE MESA P/ 100 FOLHAS</t>
  </si>
  <si>
    <t>GRAMPO NIQUELADO/GALVANIZADO - TAMANHO 23/13</t>
  </si>
  <si>
    <t>GRAMPO NIQUELADO/GALVANIZADO - TAMANHO 26/6</t>
  </si>
  <si>
    <t>LAPIS PRETO Nº 2</t>
  </si>
  <si>
    <t>LIVRO ATA 200 FLS</t>
  </si>
  <si>
    <t>LIVRO ATA 100 FLS</t>
  </si>
  <si>
    <t>LIVRO DE PROTOCOLO 100 FLS FORMATO 160X220MM  CAPA DURA</t>
  </si>
  <si>
    <t xml:space="preserve">PAPEL A4 PCT </t>
  </si>
  <si>
    <t>PASTA AZ EM PAPELÃO PRENSADO 280X350 MM</t>
  </si>
  <si>
    <t>PASTA CLASSIFICADORA EM PAPEL CARTOLINA 480G/M2</t>
  </si>
  <si>
    <t>PASTA COM ELÁSTICO - 245 X 335 X 17 MM</t>
  </si>
  <si>
    <t>PASTA SUSPENSA</t>
  </si>
  <si>
    <t>Pen drive 32Gb</t>
  </si>
  <si>
    <t>PILHA ALCALINA: PALITO AAA, 1,5 V</t>
  </si>
  <si>
    <t>PINCEL ATÔMICO</t>
  </si>
  <si>
    <t>PRANCHETA EM POLIESTIRENO FUMÊ COM PRENDEDOR - MED. 240 X 320 MM</t>
  </si>
  <si>
    <t>RÉGUA ACRÍLICA 30 CM COM ESCALA</t>
  </si>
  <si>
    <t>RÉGUA ACRÍLICA 60 CM COM ESCALA</t>
  </si>
  <si>
    <t>T para tomadas 10 amp (boa qualidade)</t>
  </si>
  <si>
    <t>TINTA PARA CARIMBO COM 40ML</t>
  </si>
  <si>
    <t>AÇÚCAR 5 KS</t>
  </si>
  <si>
    <t>ÁGUA SANITÁRIA C/ 2% A 2,5% CLORO ATIVO, EMBALAGEM 1 LITRO</t>
  </si>
  <si>
    <t>ÁLCOOL ETÍLICO 70% 1 L</t>
  </si>
  <si>
    <t>BALDE PLÁSTICO RESISTENTE CAP 20 LT ALÇA REFORÇADA SEM TAMPA</t>
  </si>
  <si>
    <t>CLORO LIQUIDO 6%, EMBALAGEM 1 LITRO</t>
  </si>
  <si>
    <t>COPO DESCARTÁVEL - 200ML - PCT C 100 UN</t>
  </si>
  <si>
    <t>DESINFETANTE, FRS C 1 LITRO, ESSENCIA SUAVE - UNIDADE</t>
  </si>
  <si>
    <t>DETERGENTE LÍQUIDO EMBALAGEM COM 500 ML - UNIDADE</t>
  </si>
  <si>
    <t>ESPONJA LÃ DE AÇO PCT C/ 8 UN</t>
  </si>
  <si>
    <t>ESPONJA DUPLA FACE - UNIDADE</t>
  </si>
  <si>
    <t>FILTRO DE BEBEDOURO - UNIDADE</t>
  </si>
  <si>
    <t>FLANELA PARA LIMPEZA, FIBRA DE ALGODÃO, MED APROX 40X60CM</t>
  </si>
  <si>
    <t>GARRAFA TERMICA DE 1 LITRO</t>
  </si>
  <si>
    <t>MÁSCARA DESCARTÁVEL 50 UND CADA CAIXA</t>
  </si>
  <si>
    <t>PÁ P LIXO EM PLÁSTICO</t>
  </si>
  <si>
    <t>PANO PARA LIMPEZA, TIPO SACO</t>
  </si>
  <si>
    <t>PAPEL HIGIÊNICO -  - UNIDADE</t>
  </si>
  <si>
    <t>PAPEL TOALHA P/ SANITÁRIO, BRANCO, C/ APROX. 22,5 X23CM</t>
  </si>
  <si>
    <t>PÓ DE CAFÉ - PACOTE 500GRS</t>
  </si>
  <si>
    <t>RODO 60 CM C/ CABO</t>
  </si>
  <si>
    <t>SABONETE LÍQUIDO ERVA DOCE - 5L</t>
  </si>
  <si>
    <t>SABÃO PASTOSO CONCENTRADO - GALÃO 5 LITROS</t>
  </si>
  <si>
    <t>SACO PARA LIXO CAPACIDADE 100 LITROS</t>
  </si>
  <si>
    <t>SACO PLÁSTICO LIXO 40 LITROS</t>
  </si>
  <si>
    <t>SACO PARA LIXO 60 LITROS</t>
  </si>
  <si>
    <t>VASSOURA PIAÇAVA</t>
  </si>
  <si>
    <t>PESSOA JURÍDICA</t>
  </si>
  <si>
    <t>NOVO</t>
  </si>
  <si>
    <t>CONSULTORIA</t>
  </si>
  <si>
    <t>PESSOA FÍSICA</t>
  </si>
  <si>
    <t>PEQUENAS DESPESAS</t>
  </si>
  <si>
    <t>ESTAGIARIOS</t>
  </si>
  <si>
    <t>CURSOS E TREINAMENTOS</t>
  </si>
  <si>
    <t>Conforme demanda</t>
  </si>
  <si>
    <t>TAXAS BANCÁRIAS BB E CEF</t>
  </si>
  <si>
    <t>AJUDA CUSTO JORNADA MÉDICA 2024</t>
  </si>
  <si>
    <t>MARÇO</t>
  </si>
  <si>
    <t>MANUTENÇÃO PREVENTIVA DAS CÂMARAS FRIAS DA ASSISTÊNCIA FARMACÊUTICA</t>
  </si>
  <si>
    <t>4 câmaras Indrel por trimestre</t>
  </si>
  <si>
    <t>4 câmaras Elber por trimestre</t>
  </si>
  <si>
    <t>OUTRAS DESPESAS</t>
  </si>
  <si>
    <t>PAGAMENTO DE LINHA TELEFONIA</t>
  </si>
  <si>
    <t>PAGAMENTO DE REGISTRO DE RESPONSABILIDADE TÉCNICA - ART E RRT</t>
  </si>
  <si>
    <t>160500000000</t>
  </si>
  <si>
    <t>ASSISTÊNCIA FINANCEIRA DA UNIÃO - PISO DA ENFERMAGEM</t>
  </si>
  <si>
    <t>175100000000</t>
  </si>
  <si>
    <t>CEMIG</t>
  </si>
  <si>
    <t xml:space="preserve">SERVIÇO DA TECNOLOGIA </t>
  </si>
  <si>
    <t>MONITORAMENTO ELETRÕNICO DOS PRÉDIOS DA SMS</t>
  </si>
  <si>
    <t>LOCAÇÃO DE MÁQUINAS COPIADORAS COM MANUTENÇÃO CORRETIVA E PREVENTIVA, PEÇAS E INSUMOS</t>
  </si>
  <si>
    <t>LICENCIAMENTO DE USO DE SISTEMAS DE INFORMATICA INTEGRADOS,C/SERVICOS DE MIGRACAO DE DADOS,TREINAMENTO,IMPLANTACAO,SUPORTE E MANUTENCAO</t>
  </si>
  <si>
    <t>INDENIZAÇÕES E RESTITUIÇÕES</t>
  </si>
  <si>
    <t>DESCUMPRIMENTO CONTRATUAL</t>
  </si>
  <si>
    <t>TARIFAS DE AGUA E ESGOTO PARA MANUTENCAO DA</t>
  </si>
  <si>
    <t>MATERIAL PERMANENTE</t>
  </si>
  <si>
    <t>AQUISIÇÃO DE EQUIPAMENTO E MATERIAL PERMANENTE</t>
  </si>
  <si>
    <t>Vários itens e quantidades</t>
  </si>
  <si>
    <t>1012210012098 - MANUTENÇÃO DO CONSELHO MUNICIPAL DE SAÚDE</t>
  </si>
  <si>
    <t>LANCHE PARA REUNIÕES</t>
  </si>
  <si>
    <t>FEVEREIRO A DEZEMBRO</t>
  </si>
  <si>
    <t>ITENS VARIADOS CONFORME DEMANDA</t>
  </si>
  <si>
    <t>CURSO E CAPACITAÇÃO</t>
  </si>
  <si>
    <t>PRESTAÇÃO DE SERVIÇO CONFORME DEMANDA</t>
  </si>
  <si>
    <t>FORNECIMENTO DE VALE TRANSPORTE POR MEIO DE CREDITO EM CARTAO MAGNETICO PARA CONSELHEIROS DE DESLOCAREM PARA AS REUNIÕES ORDINÁRIAS E EXTRORDINÁRIAS</t>
  </si>
  <si>
    <t>10301100221022 - INFRAESTRUTURA E CONSERVAÇÃO DAS UNIDADES BÁSICAS DE SAÚDE</t>
  </si>
  <si>
    <t>Operação Especial</t>
  </si>
  <si>
    <t>Despesas Preexistente</t>
  </si>
  <si>
    <t>CONSTRUÇÃO UBS- CARNEIRINHOS</t>
  </si>
  <si>
    <t>CONSTRUÇÃO UBS - CARNEIRINHOS</t>
  </si>
  <si>
    <t>REFORMA- UBS MONLEVADE CENTRO</t>
  </si>
  <si>
    <t>REFORMA - UBS PADRE HIDELBRANDO</t>
  </si>
  <si>
    <t>REFORMA - UBS LARANJEIRAS</t>
  </si>
  <si>
    <t>REFORMA - UBS SANTO HIPÓLITO</t>
  </si>
  <si>
    <t>REFORMA- UBS CIDADE NOVA</t>
  </si>
  <si>
    <t>REFORMA- CENTRO SOCIAL URBANO</t>
  </si>
  <si>
    <t>REFORMA - UBS NOVO CRUZEIRO</t>
  </si>
  <si>
    <t>1030110022100 - MANUTENÇÃO DA ATENÇÃO PRIMÁRIA À SAÚDE</t>
  </si>
  <si>
    <t>160000000000</t>
  </si>
  <si>
    <t>OXIGÊNIO MEDICINAL GASOSO P/ AMBULÃNCIA</t>
  </si>
  <si>
    <t>várias ambulâncias</t>
  </si>
  <si>
    <t>ÁGUA SANITÁRIA</t>
  </si>
  <si>
    <t>JANEIRO</t>
  </si>
  <si>
    <t>ALCOOL ETÍLICO  92,8% INPM</t>
  </si>
  <si>
    <t>ALCOOL ETÍLICO 70% INPM</t>
  </si>
  <si>
    <t>ALCOOL GEL 70%</t>
  </si>
  <si>
    <t xml:space="preserve">BALDE PLÁSTICO 20 LITROS, </t>
  </si>
  <si>
    <t>MÉDIO</t>
  </si>
  <si>
    <t>BOBINA DE SACO PLÁSTICO: TAMANHO 20 X 30 CM</t>
  </si>
  <si>
    <t>BOBINA DE SACO PLÁSTICO: TAMANHO 30 X 40 CM</t>
  </si>
  <si>
    <t>CAIXA CONTENTORA 49 L</t>
  </si>
  <si>
    <t>CANECA INDUSTRIAL  3,8 LITROS.</t>
  </si>
  <si>
    <t xml:space="preserve">CERA LÍQUIDA AUTO BRILHO INCOLOR </t>
  </si>
  <si>
    <t>CESTO PLÁSTICO  60 LITROS</t>
  </si>
  <si>
    <t>CLORO LIQUIDO 6%</t>
  </si>
  <si>
    <t>COPO DESCARTÁVEL: 200 ML, BRANCO</t>
  </si>
  <si>
    <t>COPO DESCARTÁVEL: 50 ML, BRANCO</t>
  </si>
  <si>
    <t>DESENTUPIDOR PARA PIA</t>
  </si>
  <si>
    <t>DESENTUPIDOR PARA SANITÁRIO</t>
  </si>
  <si>
    <t>DESINFETANTE</t>
  </si>
  <si>
    <t>DETERGENTE LÍQUIDO</t>
  </si>
  <si>
    <t>DISPENSER PARA ÁLCOOL EM GEL OU SABONETE LÍQUIDO</t>
  </si>
  <si>
    <t>ALMOFADA PARA CARIMBO Nº 3. MEDIDA 8 X 12 CM, ESPONJA EM FELTRO.</t>
  </si>
  <si>
    <t>BAIXA</t>
  </si>
  <si>
    <t>BORRACHA BRANCA MACIA Nº 40</t>
  </si>
  <si>
    <t>CANETA ESFEROGRÁFICA PONTA FINA, 0.8MM  CORES AZUL, PRETA, VERMELHA.</t>
  </si>
  <si>
    <t>CANETA ESFEROGRÁFICA PONTA MÉDIA  1.0MM . CORES AZUL, PRETA,
VERDE, VERMELHA.</t>
  </si>
  <si>
    <t xml:space="preserve">ABAIXADOR DE LÍNGUA EM MADEIRA, PACOTE C/ 100.  </t>
  </si>
  <si>
    <t>ÁCIDO ACÉTICO 2% - 1000ML</t>
  </si>
  <si>
    <t>ÁCIDO PERACÉTICO 0,2%. FRASCO COM 5 LITROS.</t>
  </si>
  <si>
    <t>ÁGUA DESTILADA. APLICAÇÃO: USO EM AUTOCLAVE. 5L</t>
  </si>
  <si>
    <t>AGULHA DESCARTÁVEL PARA CANETA DE APLICAÇÃO DE INSULINA,  MEDINDO 4MM, CALIBRE DE 0,23MM. EMBALAGEM INDIVIDUAL.</t>
  </si>
  <si>
    <t xml:space="preserve">AGULHA HIPODÉRMICA DESC. 13X4,5.  APRESENTAÇÃO: EMBALADA INDIVIDUALMENTE EM CAIXA COM 100 UNIDADES. </t>
  </si>
  <si>
    <t xml:space="preserve">AGULHA HIPODÉRMICA DESC. 20X5,5. APRESENTAÇÃO: EMBALADA INDIVIDUALMENTE EM CAIXA COM 100 UNIDADES. </t>
  </si>
  <si>
    <t xml:space="preserve">AGULHA HIPODÉRMICA DESC. 25X6. APRESENTAÇÃO: EMBALADA INDIVIDUALMENTE EM CAIXA COM 100 UNIDADES. </t>
  </si>
  <si>
    <t xml:space="preserve">AGULHA HIPODÉRMICA DESC. 25X7. APRESENTAÇÃO: EMBALADA INDIVIDUALMENTE EM CAIXA COM 100 UNIDADES. </t>
  </si>
  <si>
    <t>AGULHA HIPODÉRMICA DESC. 25X8. APRESENTAÇÃO: EMBALADA INDIVIDUALMENTE EM CAIXA COM 100 UNIDADES.</t>
  </si>
  <si>
    <t xml:space="preserve">AGULHA HIPODÉRMICA DESC. 30X7. APRESENTAÇÃO: EMBALADA INDIVIDUALMENTE EM CAIXA COM 100 UNIDADES. </t>
  </si>
  <si>
    <t xml:space="preserve">AGULHA HIPODÉRMICA DESC. 40X12.   APRESENTAÇÃO: EMBALADA INDIVIDUALMENTE EM CAIXA COM 100 UNIDADES. </t>
  </si>
  <si>
    <t>ALGODÃO ROLO HIDRÓFILO 500GR, 100% PURO ALGODÃO, NÃO ESTÉRIL.</t>
  </si>
  <si>
    <t>ALMOTOLIA PLÁSTICA, CAPACIDADE 250ML, COR ÂMBAR (MARRON), BICO RETO, COM  TAMPA. CONFECCIONADO EM POLIETILENO.</t>
  </si>
  <si>
    <t>ALMOTOLIA PLÁSTICA, CAPACIDADE 250ML, TRANSPARENTE, COR BRANCA, BICO RETO, COM TAMPA. CONFECCIONADO EM POLIETILENO.</t>
  </si>
  <si>
    <t>BOLSA COLETORA DE URINA SISTEMA FECHADO, DESCÁRTAVEL  COM CAPACIDADE 2000 ML.</t>
  </si>
  <si>
    <t>CAIXA COLETORA P/ LIXO CONTAMINADO DE MATERIAL PERFURANTE COM CAPACIDADE PARA 20 LITROS, ÚTIL  17 LITROS.</t>
  </si>
  <si>
    <t>CAIXA COLETORA P/ LIXO CONTAMINADO DE MATERIAL PERFURANTE COM CAPACIDADE PARA 7 LITROS, ÚTIL  5,3 LITROS.</t>
  </si>
  <si>
    <t>CATETER NASAL TIPO ÓCULOS PARA OXIGÊNIO, EMBALAGEM INDIVIDUAL.</t>
  </si>
  <si>
    <t xml:space="preserve">CATETER TIPO JELCO 20 G COM FILTRO POLYMED, </t>
  </si>
  <si>
    <t xml:space="preserve">CATETER TIPO JELCO 22 G COM FILTRO POLYMED, </t>
  </si>
  <si>
    <t xml:space="preserve">CATETER TIPO JELCO 24G COM FILTRO POLYMED, </t>
  </si>
  <si>
    <t>CATGUT CROMADO 4-0 70 CM COM AGULHA 1/2MC 15MM CAIXA COM 24 UNID</t>
  </si>
  <si>
    <t xml:space="preserve">COLETOR URINÁRIO MASC.  TIPO CILINDRO CAP. 1.200ML COM PRESERVATIVO EM FORMA CILÍNDRICA E EXTENSOR C/ OS DOIS CONECTORES TERMINAIS 1200 MM DE EXTENSÃO. </t>
  </si>
  <si>
    <t xml:space="preserve">DETERGENTE ENZIMÁTICO - 1000 ML </t>
  </si>
  <si>
    <t>EQUIPO DE INFUSÃO EM SISTEMA FECHADO (MACRO GOTAS).</t>
  </si>
  <si>
    <t>FIO DE SUTURA MONOLON 2.0 COM AGULHA 3/8 19 MM CAIXA COM 24 UNID.</t>
  </si>
  <si>
    <t>FIO DE SUTURA MONONYLON 3.0 COM AGULHA 3/8 19 MM CAIXA COM 24 UNID.</t>
  </si>
  <si>
    <t>FIO DE SUTURA MONONYLON 4.0 COM AGULHA 3/8 19 MM CAIXA COM 24 UNID.</t>
  </si>
  <si>
    <t>FIO DE SUTURA MONONYLON 5.0 COM AGULHA 3/8 19 MM CAIXA COM 24 UNID.</t>
  </si>
  <si>
    <t>FIO DE SUTURA MONONYLON 6.0 COM AGULHA 3/8 19 MM CAIXA COM 24 UNID.</t>
  </si>
  <si>
    <t xml:space="preserve">FITA MICROPORE 25MM X 10M COR BRANCA. </t>
  </si>
  <si>
    <t xml:space="preserve">FITA P/ AUTOCLAVE 19MM X 30M   APÓS A AUTOCLAVAGEM. </t>
  </si>
  <si>
    <t>FIXADOR CITOLÓGICO SPRAY 100ML.</t>
  </si>
  <si>
    <t xml:space="preserve">FORMOL 10%  LÍQUIDO 1000 ML </t>
  </si>
  <si>
    <t>FRASCO PORTA LÂMINA COM ESTRIA</t>
  </si>
  <si>
    <t>KIT PAPANICOLAU: ESPÉCULO EVA, ESPÁTURA DE AYRES, ESCOVA E PORTA LÂMINA E, LÂMINA DE VIDRO ESTÉRIL GRAU CIRÚRGICO - TAM. GRANDE</t>
  </si>
  <si>
    <t>KIT PAPANICOLAU: ESPÉCULO EVA, ESPÁTURA DE AYRES, ESCOVA E PORTA LÂMINA E, LÂMINA DE VIDRO ESTÉRIL GRAU CIRÚRGICO - TAM. MÉDIO</t>
  </si>
  <si>
    <t>KIT PAPANICOLAU: ESPÉCULO EVA, ESPÁTURA DE AYRES, ESCOVA E PORTA LÂMINA E, LÂMINA DE VIDRO ESTÉRIL GRAU CIRÚRGICO - TAM. PEQUENO</t>
  </si>
  <si>
    <t xml:space="preserve">LAMINA PARA BISTURI Nº 11. CX C/ 100. </t>
  </si>
  <si>
    <t>LAMINA PARA BISTURI Nº 12. CX C/ 100.</t>
  </si>
  <si>
    <t>LAMINA PARA BISTURI Nº 15.  CX C/ 100.</t>
  </si>
  <si>
    <t>LAMINA PARA BISTURI Nº 21. CX C/ 100.</t>
  </si>
  <si>
    <t>LÂMINA PARA MICROSCOPIA 26X76 C/ EXTREMIDADE FOSCA, CX C/ 50 UND</t>
  </si>
  <si>
    <t xml:space="preserve">LANCETA DESCARTÁVEL PARA PUNÇÃO DIGITAL. EMBALADOS EM CX COM 100 LANCETAS, USO ADULTO, PEDIÁTRICO E NEONATAL . </t>
  </si>
  <si>
    <t xml:space="preserve">LÁTEX PARA GARROTE SILICONIZADO, MÍNIMO DE 15 METROS </t>
  </si>
  <si>
    <t>LENÇOL HOSPITALAR DESCARTÁVEL DE PAPEL, EM ROLO, BRANCO, MEDINDO  APROXIMADAMENTE 50 CM DE LARGURA  X 50 M DE COMPRIMENTO.</t>
  </si>
  <si>
    <t xml:space="preserve">MANGUEIRA, TUBO DE SILICONE HOSPITALAR ,  PARA OXIGÊNIO  6X10 MM, ROLO OU PACOTE COM NO MÍNIMO 15 METROS. </t>
  </si>
  <si>
    <t xml:space="preserve">MÁSCARA DE NEBULIZAÇÃO ADULTO COMPLETA .   </t>
  </si>
  <si>
    <t>MÁSCARA INFANTIL COMPLETA PARA NEBULIZAÇÃO</t>
  </si>
  <si>
    <t xml:space="preserve">PALINETES COM 75 UNIDADES </t>
  </si>
  <si>
    <t>PINÇA CHERON DESCARTÁVEL</t>
  </si>
  <si>
    <t xml:space="preserve">PRESERVATIVO MASCULINO NÃO LUBRIFICADO, LARGURA NOMINAL DE 52MM. </t>
  </si>
  <si>
    <t xml:space="preserve">PVP-I DEGERMANTE (0,8% DE IODO ATIVO) 1000ML </t>
  </si>
  <si>
    <t xml:space="preserve">PVP-I TÓPICO (1,0% DE IODO ATIVO) 1000ML  </t>
  </si>
  <si>
    <t>SABÃO DESINCROSTANTE. 1KG.</t>
  </si>
  <si>
    <t>SCALP Nº 19 CATETER P/INFUSÃO VENOSA. EMBALAGEM INDIVIDUAL.</t>
  </si>
  <si>
    <t>SCALP Nº 21 CATETER P/INFUSÃO VENOSA. EMBALAGEM INDIVIDUAL.</t>
  </si>
  <si>
    <t>SCALP Nº 23 CATETER P/INFUSÃO VENOSA. EMBALAGEM INDIVIDUAL.</t>
  </si>
  <si>
    <t>SCALP Nº 25 CATETER P/INFUSÃO VENOSA. EMBALAGEM INDIVIDUAL.</t>
  </si>
  <si>
    <t>SOLUÇÃO DE HIPOCLORITO DE SÓDIO 1%,  FRASCO OPACO 1000ML</t>
  </si>
  <si>
    <t>SOLUÇÃO DE SHILER 2% - 500ML</t>
  </si>
  <si>
    <t>SONDA ASPIRAÇÃO TRAQUEAL Nº 06.  EMBALAGEM INDIVIDUAL ESTÉRIL;</t>
  </si>
  <si>
    <t>SONDA DE ASPIRAÇÃO COM VALVULA TRAQEAL NUMERO 08. EMBALAGEM INDIVIDUAL ESTÉRIL;</t>
  </si>
  <si>
    <t>SONDA DE ASPIRÇÃO  COM VALVULATRAQUEAL NUMERO 12. EMBALAGEM INDIVIDUAL ESTÉRIL;</t>
  </si>
  <si>
    <t xml:space="preserve">SONDA FOLEY 2V N. 12 </t>
  </si>
  <si>
    <t xml:space="preserve">SONDA FOLEY 2V N. 14 </t>
  </si>
  <si>
    <t>SONDA FOLEY 2V N. 16</t>
  </si>
  <si>
    <t xml:space="preserve">SONDA FOLEY 2V N. 18 </t>
  </si>
  <si>
    <t xml:space="preserve">SONDA FOLEY 2V N. 20 </t>
  </si>
  <si>
    <t>SONDA URETRAL DESC. N. 10 TRANSPARENTE EM MATERIAL ATÓXICO PVC. EMBALAGEM INDIVIDUAL.</t>
  </si>
  <si>
    <t>SONDA URETRAL DESC. N. 12 TRANSPARENTE EM MATERIAL ATÓXICO PVC. EMBALAGEM INDIVIDUAL.</t>
  </si>
  <si>
    <t>SONDA URETRAL DESC. N. 14 TRANSPARENTE EM MATERIAL ATÓXICO PVC. EMBALAGEM INDIVIDUAL.</t>
  </si>
  <si>
    <t>SONDA URETRAL DESC. N. 16 TRANSPARENTE EM MATERIAL ATÓXICO PVC. EMBALAGEM INDIVIDUAL.</t>
  </si>
  <si>
    <t xml:space="preserve">SONDA URETRAL DESC. N.06 TRANSPARENTE EM MATERIAL ATÓXICO PVC. EMBALAGEM INDIVIDUAL. </t>
  </si>
  <si>
    <t>SONDA URETRAL DESC. N.08 TRANSPARENTE EM MATERIAL ATÓXICO PVC. EMBALAGEM INDIVIDUAL.</t>
  </si>
  <si>
    <t>TERMÔMETRO DIGITAL PARA TEMPERATURA AXILAR DO CORPO HUMANO.</t>
  </si>
  <si>
    <t>TIRAS REAGENTES PARA MEDIÇÃO QUANTITATIVA DE GLICEMIA CAPILAR, PARA USO EM GLICOSÍMETROS DIGITAIS.</t>
  </si>
  <si>
    <t>TORNEIRA COM TRÊS VIAS, ( TREE WAY ). APLICAÇÃO: DUPLICAÇÃO DE VIAS DE ACESSO VENOSO.  EMBALADA INDIVIDUALMENTE EM PAPEL GRAU CIRÚRGICO.</t>
  </si>
  <si>
    <t>TOUCA DESCARTÁVEL UNISSEX. TOUCA DESCARTÁVEL BRANCA, COM ELÁSTICO. TAMANHO ÚNICO. UNISSEX. PCTE C/ 100 PÇS. É CONFECCIONADA EM TNT (TECIDO NÃO TECIDO). GRAMATURA DE 30 GRS</t>
  </si>
  <si>
    <t>VASELINA LÍQUIDA 100% EM FRASCO DE 1 LITRO.</t>
  </si>
  <si>
    <t>ALGINATO DE CÁLCIO - CURATIVO ABSORVENTE DE ALGINATO DE CÁLCIO OU CÁLCIO E SÓDIO. TAMANHO APROXIMADO DE 10X10 CM.</t>
  </si>
  <si>
    <t>ALGINATO DE CÁLCIO - CURATIVO ABSORVENTE DE ALGINATO DE CÁLCIO OU CÁLCIO E SÓDIO. TAMANHO APROXIMADO DE 20X10 CM</t>
  </si>
  <si>
    <t xml:space="preserve">ATADURA DE CREPOM MEDINDO APROXIMADAMENTE 06 CM DE LARGURA X 1,80 M DE COMP. </t>
  </si>
  <si>
    <t xml:space="preserve">ATADURA DE CREPOM MEDINDO APROXIMADAMENTE 10 CM DE LARGURA X 1,80 M DE COMP. </t>
  </si>
  <si>
    <t xml:space="preserve">ATADURA DE CREPOM MEDINDO APROXIMADAMENTE 15 CM DE LARGURA X 1,80 M DE COMP. </t>
  </si>
  <si>
    <t xml:space="preserve">ATADURA DE CREPOM MEDINDO APROXIMADAMENTE 20 CM DE LARGURA X 1,80 M DE COMP.  </t>
  </si>
  <si>
    <t>BOTA DE UNNA, COMPOSIÇÃO 100% ALGODÃO, ÓXIDO DE ZINCO, GLICEROL, GOMA, TAMANHO7,5CM X 6M, BASE EM GAZE ELÁSTICA, TIPO EMBALAGEM EMBALAGEM INDIVIDUAL, ESTERILIDADE ESTÉRIL.</t>
  </si>
  <si>
    <t>CAIXA COLETORA P/ LIXO CONTAMINADO DE MATERIAL PERFURANTE COM CAPACIDADE PARA 13 LITROS, ÚTIL  10 LITROS.</t>
  </si>
  <si>
    <t>COMPRESSA DE CAMPO OPERATÓRIO, SEM RADIOPACO, MEDINDO 45 X 50. PACOTE C/ 50 PEÇAS.</t>
  </si>
  <si>
    <t xml:space="preserve">COMPRESSA DE GAZE HIDROFILA C/ 13 FIOS,  100% ALGODÃO, MEDINDO DE 7,5 X 7,5 CM. ESTÉRIL EMBALADA EM PACOTE COM 5 UNIDADES. </t>
  </si>
  <si>
    <t>COMPRESSA DE GAZE TIPO QUEIJO EM ROLO, 13 FIOS, TAM. 91 CM X 91MT.</t>
  </si>
  <si>
    <t>ENVELOPE P/ ESTERILIZAÇÃO EM AUTOCLAVE . TAMANHO APROXIMADO 200  MM X 370  MM, COM FITA ADESIVA  PAPEL GRAU  CIRÚRGICO.</t>
  </si>
  <si>
    <t>ENVELOPE P/ ESTERILIZAÇÃO EM AUTOCLAVE. TAMANHO APROXIMADO 150 MM X 150  MM, COM FITA ADESIVA  PAPEL GRAU  CIRÚRGICO.</t>
  </si>
  <si>
    <t>ENVELOPE P/ ESTERILIZAÇÃO EM AUTOCLAVE. TAMANHO APROXIMADO 180  MM X 300  MM, COM FITA ADESIVA  PAPEL GRAU  CIRÚRGICO.</t>
  </si>
  <si>
    <t>ENVELOPE P/ ESTERILIZAÇÃO EM AUTOCLAVE. TAMANHO APROXIMADO 250  MM X 300  MM, COM FITA ADESIVA  PAPEL GRAU  CIRÚRGICO.</t>
  </si>
  <si>
    <t>ENVELOPE P/ ESTERILIZAÇÃO EM AUTOCLAVE. TAMANHO APROXIMADO 300  MM X 150  MM, COM FITA ADESIVA  PAPEL GRAU  CIRÚRGICO.</t>
  </si>
  <si>
    <t>ENVELOPE P/ ESTERILIZAÇÃO EM AUTOCLAVE. TAMANHO APROXIMADO 90 MM X 260 MM COM FITA ADESIVA PAPEL GRAU CIRÚRGICO.</t>
  </si>
  <si>
    <t xml:space="preserve">ESPUMA DE POLIURETANO IMPREGNADA COM ÍONS DE PRATA -COBERTURA COMPOSTA DE 100% ESPUMA DE POLIURETANO, IMPREGNADA COM ÍONS DE PRATA. ESTÉRIL. PLACA DE APROXIMADAMENTE 15X15 CM. </t>
  </si>
  <si>
    <t>HIDROGEL - GEL TRANSPARENTE, INCOLOR, COMPOSTO DE CARBOXIMETILCELULOSE, PROPILENOGLICOL E ÁGUA. NÃO PODE CONTER ALGINATO, E AGE EM SUA COMPOSIÇÃO.. TUBO MÍNIMO 30 G.</t>
  </si>
  <si>
    <t>HIDROGEL COM ALGINATO - GEL CONSTITUÍDO POR ÁGUA PURIFICADA, PROPILENOGLICOL, CARBÔMERO 940, TRIETANOLAMINA, ALGINATO DE CÁLCIO E SÓDIO, CONSERVANTES E CARBOXIMETILCELULOSE SÓDICA.  TUBO APROXIMADAMENTE 85 G.</t>
  </si>
  <si>
    <t>LOÇÃO HIDRATANTE APROXIMADAMENTE 250 ML -COMPOSIÇÃO ÁGUA DIONIZADA ,ALOE VERA,BRUN,F,(EXTRATO GLICÓLICO DE ALEO VERA),CARICA PAPAYA L)EXTRATO GLICÓLICO DE MAMÃO)GLUICERINA,ÒLEO DE ANDIROBA,ÀLCOOL CETOESTEARÍLICO, ÁCIDO ESTEÁRICO,ÓLEO DE NEEM,HILALURÔNICO,ÁLCOOL CETOESTEARÍLICO,ETOXILADO 20 OE,FRAGÂNCIA ÓLEO DE MELALEUCA,ÓLEO DE ABACATE,AMINOMETILPTOPAANOL,BUITIL-HIDROXITOLUENO,ÁCIDO ETILENIDIAMINO,DIACÉTICO.</t>
  </si>
  <si>
    <t>LOÇÃO REESTRUTURANTE APROXIMADAMENTE 250 ML - COMPOSIÇÃO ÀGUA DEIONIZADA ,GLICERINA,ÁLCOOLCETESTEARÍLICO,ÁCIDO ESTEÁRICO,ÓLEO DE NEM,CARICA PAPAYA L.(EXTRATO GLICÓLICO DE MAMÃO),ALEO VERA(L.)BURM F.(EXTRATO GLI´COLICO DE ALOE VERA),ÓLEO DE ANDIROBA,CARBÔMERO,FENOXITANOL ,ÁLCOOL CETOESTEARÍLICO ETOXILADO 20 OE,ACIDO HIALURÔNICO. FRAGRÂNCIA  - ÓLEO DE COPAÍBA,EXTRATO DE ALECRIM,ÓLEO DE MELALEUCA,AMINOMETIPROPANOL, BUTIL-HIDROXITOLUENO, ÀICOETILENODIAMINO DIACÉTICO, ETILHEXILGLICERINA.</t>
  </si>
  <si>
    <t>LUVA CIRÚRGICA PAR, ESTÉRIL, DE LÁTEX DE BORRACHA 100% NATURAL.  TAM 6,5</t>
  </si>
  <si>
    <t>LUVA CIRÚRGICA PAR, ESTÉRIL, DE LÁTEX DE BORRACHA 100% NATURAL. TAM 7</t>
  </si>
  <si>
    <t>LUVA CIRÚRGICA PAR, ESTÉRIL, DE LÁTEX DE BORRACHA 100% NATURAL. TAM 7,5</t>
  </si>
  <si>
    <t>LUVA CIRÚRGICA PAR, ESTÉRIL, DE LÁTEX DE BORRACHA 100% NATURAL. TAM 8</t>
  </si>
  <si>
    <t>SERINGA COM AGULHA PARA APLICAÇÃO DE INSULINA,  CAPACIDADE DE 0,5ML, CAPACIDADE EM UI (50UI); COMPRIMENTO DA AGULHA: 8MM; CALIBRE: 0,30MM (30G); AGULHA FIXA.</t>
  </si>
  <si>
    <t>SERINGA COM AGULHA PARA APLICAÇÃO DE INSULINA, CAPACIDADE DE 1 ML, CAPACIDADE EM UI (100UI); COMPRIMENTO DA AGULHA: 8MM; CALIBRE: 0,30MM (30G); AGULHA FIXA.</t>
  </si>
  <si>
    <t>SERINGA COM AGULHA PARA APLICAÇÃO DE INSULINA. CAPACIDADE DE 0,3 ML, CAPACIDADE EM UI (30UI); COMPRIMENTO: 6MM; CALIBRE: 0,25MM (31G); AGULHA FIXA.</t>
  </si>
  <si>
    <t>SERINGA DESCARTÁVEL HIPODÉRMICA S/ AGULHA, CAPACIDADE DE 01 ML.</t>
  </si>
  <si>
    <t>SERINGA DESCARTÁVEL HIPODÉRMICA S/ AGULHA, CAPACIDADE DE 03 ML.</t>
  </si>
  <si>
    <t>SERINGA DESCARTÁVEL HIPODÉRMICA S/ AGULHA, CAPACIDADE DE 05 ML.</t>
  </si>
  <si>
    <t>SERINGA DESCARTÁVEL HIPODÉRMICA S/ AGULHA, CAPACIDADE DE 10 ML.</t>
  </si>
  <si>
    <t>SERINGA DESCARTÁVEL HIPODÉRMICA S/ AGULHA, CAPACIDADE DE 20 ML.</t>
  </si>
  <si>
    <t>SERINGA DESCARTÁVEL HIPODÉRMICA S/ AGULHA, CAPACIDADE DE 60 ML.</t>
  </si>
  <si>
    <t>SERINGA HIPODERMICA, DESCARTÁVEL, CAPACIDADE 1 ML, MODELO: TUBERCULÍNICA, BICO CENTRAL LUER SLIP, AGULHADA COM AGULHA CABLÍBRE 13X3,8.</t>
  </si>
  <si>
    <t>SOLUÇÃO ANTISSÉPTICA PARA ASSEPSIA E DESCONTAMINAÇÃO CUTÂNEA, À BASE DE MICRO PARTÍCULAS DE PHMB; SPRAY ,FRASCO APROXIMADAMENTE 250 ML.</t>
  </si>
  <si>
    <t>SORO FISIOLÓGICO 0,9%  100ML, SOLUÇÃO INJETÁVEL, SISTEMA FECHADO - FRASCO/BOLSA</t>
  </si>
  <si>
    <t>SORO FISIOLÓGICO 0,9%  250ML, SOLUÇÃO INJETÁVEL, SISTEMA FECHADO - FRASCO/BOLSA</t>
  </si>
  <si>
    <t>SORO FISIOLÓGICO 0,9% 1000ML, SOLUÇÃO INJETÁVEL, SISTEMA FECHADO - FRASCO/BOLSA</t>
  </si>
  <si>
    <t>SORO FISIOLÓGICO 0,9% 500ML, SOLUÇÃO INJETÁVEL, SISTEMA FECHADO - FRASCO/BOLSA</t>
  </si>
  <si>
    <t>SORO GLICOSADO 0,5% 250ML, SOLUÇÃO INJETÁVEL, SISTEMA FECHADO - FRASCO/BOLSA</t>
  </si>
  <si>
    <t>SORO GLICOSADO 0,5% 500ML, SOLUÇÃO INJETÁVEL, SISTEMA FECHADO - FRASCO/BOLSA</t>
  </si>
  <si>
    <t xml:space="preserve">SULFADIAZINA DE PRATA CREME 1%, EMBALAGEM DE 30G A 50 G. </t>
  </si>
  <si>
    <t>DISPENSER PARA PAPEL TOALHA</t>
  </si>
  <si>
    <t>ESCOVA PARA LAVAR ROUPA</t>
  </si>
  <si>
    <t>ESCOVA PARA LIMPEZA SANITÁRIA</t>
  </si>
  <si>
    <t>ESPONJA DUPLA FACE</t>
  </si>
  <si>
    <t>ESPONJA LÃ DE AÇO</t>
  </si>
  <si>
    <t>FILTRO DE ÁGUA</t>
  </si>
  <si>
    <t>FLANELA PARA LIMPEZA</t>
  </si>
  <si>
    <t xml:space="preserve">GARRAFA TÉRMICA CAPACIDADE 5 LITROS. </t>
  </si>
  <si>
    <t>GARRAFA TERMICA CAPACIDADE 1 (UM) LITRO.</t>
  </si>
  <si>
    <t>GUARDANAPO PAPEL</t>
  </si>
  <si>
    <t>LIMPADOR MULTI-USO</t>
  </si>
  <si>
    <t>LIXEIRA</t>
  </si>
  <si>
    <t>MANGUEIRA PARA JARDIM ROLO COM 50 METROS.</t>
  </si>
  <si>
    <t>BAIXO</t>
  </si>
  <si>
    <t>PÁ PARA LIXO</t>
  </si>
  <si>
    <t>PALHA DE AÇO.</t>
  </si>
  <si>
    <t>PANO DE PRATO</t>
  </si>
  <si>
    <t>PANO PARA LIMPEZA</t>
  </si>
  <si>
    <t>PAPEL HIGIÊNICO</t>
  </si>
  <si>
    <t>PAPEL TOALHA INTERFOLHADO</t>
  </si>
  <si>
    <t>PAPEL TOALHA</t>
  </si>
  <si>
    <t>PILHA ALCALINA: MÉDIA, TIPO C</t>
  </si>
  <si>
    <t>PILHA ALCALINA: PEQUENA AA, 1,5 V</t>
  </si>
  <si>
    <t>RODO 40 CM</t>
  </si>
  <si>
    <t>RODO 60 CM</t>
  </si>
  <si>
    <t>SABÃO EM BARRA</t>
  </si>
  <si>
    <t>SABÃO EM PÓ MULTIUSO</t>
  </si>
  <si>
    <t>SABÃO PASTOSO CONCENTRADO</t>
  </si>
  <si>
    <t>SABONETE LÍQUIDO</t>
  </si>
  <si>
    <t>SACO PARA LIXO INFECTANTE: CAPACIDADE 100 (CEM) LITROS</t>
  </si>
  <si>
    <t>SACO PLÁSTICO LIXO: 200 (DUZENTOS) LITROS</t>
  </si>
  <si>
    <t>SACO PLÁSTICO LIXO: 100 (CEM) LITROS</t>
  </si>
  <si>
    <t>SACO PLÁSTICO LIXO: 40 (QUARENTA) LITROS</t>
  </si>
  <si>
    <t>SACO PLÁSTICO LIXO: 60 (SESSENTA) LITROS</t>
  </si>
  <si>
    <t>VASSOURA DE PÊLO 40 CM</t>
  </si>
  <si>
    <t>VASSOURA DE PÊLO 60 CM</t>
  </si>
  <si>
    <t>VASSOURA LIMPA TETO</t>
  </si>
  <si>
    <t>VELA PARA FILTRO DE BARRO</t>
  </si>
  <si>
    <t>ALFINETE COLORIDO. CX COM 50 UN.</t>
  </si>
  <si>
    <t>APAGADOR DE QUADRO ACRÍLICO C/ BASE PLÁSTICA REFORÇADA, FLTRO MACIO E RESISTENTE E REFIL SUBSTITUÍVEL;  MED APROX. 15 X 6 CM</t>
  </si>
  <si>
    <t>APONTADOR COM DEPÓSITO</t>
  </si>
  <si>
    <t>AQUARELA, PASTILHAS SOLÚVEIS EM ÁGUA ESTOJO PLÁSTICO RESISTENTE COM 12 CORES E 1 PINCEL.</t>
  </si>
  <si>
    <t>ARGILA 1KG IDEAL PARA ESTUDANTES E AMADORES NA ARTE DA MODELAGEM.</t>
  </si>
  <si>
    <t xml:space="preserve">BALÃO EM LÁTEX  LISO 7, CORES VARIADAS, (PACOTE COM 50 UNID ) </t>
  </si>
  <si>
    <t>BARBANTE CRU, 8 FIOS, 305 MT</t>
  </si>
  <si>
    <t>BOMBA ANATÔMICA PARA ENCHER BEXIGAS (PISTOLA DE AR P/ ENCHER BALÃO)</t>
  </si>
  <si>
    <t>CADERNO BROCHURÃO, PAUTADO,  80 FLS - FOLHA BRANCA / LINA AZUL.</t>
  </si>
  <si>
    <t xml:space="preserve">CADERNO CAPA DURA COM 96 FOLHAS </t>
  </si>
  <si>
    <t xml:space="preserve">CANETINHA HIDROCOR CARTELA COM 12CORES, TAMPA ANTIASFIXIANTE PONTA GROSSA 4,0MM </t>
  </si>
  <si>
    <t xml:space="preserve">CARTOLINA CORES VARIADAS 180G MED. 50X66CM </t>
  </si>
  <si>
    <t>COLA COLORIDA EMBALAGEM COM 6 UNIDADES DESENVOLVIDA PARA TRABALHOS ESCOLARES E ARTESANAIS.POSSUI BICO APLICADOR MATERIAL NÃO TÓXICO CORES COM BRILHO INTENSO.IDEAL PARA COLAGENS RELEVOS COLORIDOS DECORAÇÕES EM GERAL PINTAR SOBRE TODOS OS TIPOS DE PAPEL</t>
  </si>
  <si>
    <t>COLA COM GLITER 15ML. OURO E DOURADO</t>
  </si>
  <si>
    <t>COLA DE SILICONE PARA EVA</t>
  </si>
  <si>
    <t>E.V.A 400 X 600X 2 COM GLITER CORES VARIADAS</t>
  </si>
  <si>
    <t>ETIQUETA 101X06X25,4 20 ETIQUETAS POR FOLHAS PACOTES COM 100FOLHAS 20ETIQUETAS CADA.</t>
  </si>
  <si>
    <t>ETIQUETA 12,7X44,45  80 ETIQUETAS POR FOLHAS PACOTES COM 100FOLHAS 20ETIQUETAS CADA.</t>
  </si>
  <si>
    <t>FITA CREPE BRANCA 50MM X50M</t>
  </si>
  <si>
    <t>FITA DUPLA FACE BRANCA 25MM X 30 M</t>
  </si>
  <si>
    <t xml:space="preserve">FOLHA DE EVA  400X600 MM SAVANA (VACA, TIGRE, GIRAFA, ONÇA, ZEBRA) </t>
  </si>
  <si>
    <t xml:space="preserve">FOLHA DE EVA (BRANCO, PRETO, VERMELHO, VERDE E AZUL) </t>
  </si>
  <si>
    <t>FOLHA DE EVA 400X600X 2 MM ESTAMPADO C/ FUNDO BRANCO – TEMAS: ESTRELAS, CORAÇÕES, MARGARIDAS E FLORAL).</t>
  </si>
  <si>
    <t xml:space="preserve">GIZÃO DE CERA  CX C/ 12CORES, FORMATO ANATÔMICO, FABRICADO C/ CERA DE BOA QUALIDADE; CERTIFICADO PELO INMETRO </t>
  </si>
  <si>
    <t>LÁPIS DE COR 12 CORES 18CM SEM IMENDAS NA MADEIRA, C/ CERTIFICAÇÃO DE MADEIRA DE REFLORESTAMETO</t>
  </si>
  <si>
    <t xml:space="preserve">LIVRO DE ATA COM 200 PÁGINAS </t>
  </si>
  <si>
    <t>MASSA DE MODELAR A BASE DE AMIDO, NÃO GRUDA NAS MÃOS E NÃO ESFARELA NÃO ENDURECE EM CONTATO COM O AR.180G</t>
  </si>
  <si>
    <t>PALITOS DE MADEIRA PARA PICOLÉ  PCT 100 UNIDADES</t>
  </si>
  <si>
    <t xml:space="preserve">PAPEL  A4  PACOTE COM 100 FOLHAS CORES VARIADAS C/ 75G/M², CORES AMARELA, AZUL, PALHA, PESSEGO, ROSA E VERDE, PCT C/ 100FLS  </t>
  </si>
  <si>
    <t>PAPEL  VERGÉ  CORES VAIADAS PACOTE COM 50 FOLHAS FORMATO A4 (210 X 297) 180G</t>
  </si>
  <si>
    <t>PAPEL BRANCO ROLO DE APROXIMADAMENTE 25KG 1,30 DE LARGURA.</t>
  </si>
  <si>
    <t>PAPEL COLOR SET 48X66CM 120G CORES VARIADAS</t>
  </si>
  <si>
    <t>PAPEL CONTACT ROLO DE 45CM X 25M DE BOA ADERÊNCIA</t>
  </si>
  <si>
    <t>PAPEL FANTASIA 100 X 70CM CORES VARIADAS</t>
  </si>
  <si>
    <t>PAPEL KRAFT NATURAL ROLO 1,20 ALTURA 150M COM ETIQUETA DE IDENTIFICAÇÃO</t>
  </si>
  <si>
    <t>PAPEL SULFITE 75G ALCALINO 297X420 A3 PCT C/ 500FLS -</t>
  </si>
  <si>
    <t xml:space="preserve">PASTA COMUM DE CARTOLINA TAMANHO OFÍCIO </t>
  </si>
  <si>
    <t xml:space="preserve">PASTA SANFONADA </t>
  </si>
  <si>
    <t>PINCEL MARCADOR PERMANENTE RECARREGÁVEL ,TINTA Á BASE ALCOOL, C/PONTAS DE FELTRO ARREDONDADA  MÉDIA.</t>
  </si>
  <si>
    <t>PINCEL PARA QUADRO BRANCO ACRÍLICO PONTA REDONDA, RECARREGÁVEL, PONTA WEBTIP-VBM-M  MACIA PARA NÃO DANIFICAR O QUADRO,TINTA LÍQUIDA ESPECIAL QUE APAGA FACILMENTE, PONTA: 6,0MM ARREDONDADA , ESPESSURA DE ESCRITA 2.3MM, REFIL E PONTAS SUBSTITUÍVEIS - CORES</t>
  </si>
  <si>
    <t xml:space="preserve">PINTURA A DEDO CAIXA COM 6 CORES 30ML CADA </t>
  </si>
  <si>
    <t>PISTOLA GRANDE PARA COLA QUENTE BIVOLT ( 110X220 VOLTS ) GATILHO AVANÇADO PARA FLUXO CONTINUO DE COLA. UTILIZA REFIS DE COLA GROSSO: 1,12 CM DE DIÂMETRO.</t>
  </si>
  <si>
    <t xml:space="preserve">PISTOLA PEQUENA PARA COLA QUENTE BIVOLT ( 110X220 VOLTS ) GATILHO AVANÇADO PARA FLUXO CONTINUO DE COLAUTILIZA REFIS DE COLA FINO: </t>
  </si>
  <si>
    <t xml:space="preserve">PORTA DOCUMENTOS DE PLÁSTICO </t>
  </si>
  <si>
    <t>REFIL DE CARTUCHO PARA PINCEL QUADRO BRANCO ACRÍLICO PARA RECARGA/REPOSIÇÃO DO MARCADOR WBMA-VBM-M ESPECIAL, PONTA WEBTIP-VBM-M  MACIA PARA NÃO DANIFICAR O QUADRO, TINTA LÍQUIDA ESPECIAL QUE APAGA FACILMENTE, PONTA: 2,0MM CONTEÚDO: 5,5ML (CORES PRETO/AZUL)</t>
  </si>
  <si>
    <t>REFIL DE COLA QUENTE GROSSA C/ 500GR  (ADESIVO TERMOPLÁSTICO À BASE DE RESINAS SINTÉTICAS E CERAS ESPECIAIS)</t>
  </si>
  <si>
    <t>RÉGUA ACRÍLICA TRANSPARENTE 30 CM RESISTENTE</t>
  </si>
  <si>
    <t>RÉGUA ACRÍLICA TRANSPARENTE 60 CM</t>
  </si>
  <si>
    <t>REIL DE COLA QUENTE FINA C/ 500GR  (ADESIVO TERMOPLÁSTICO À BASE DE RESINAS SINTÉTICAS E CERAS ESPECIAIS)</t>
  </si>
  <si>
    <t>SUPORTE PARA FITA ADESIVA.</t>
  </si>
  <si>
    <t>TELA PARA PINTURA 15X30 EM TECIDO ARTISTICO 100% ALGODÃO COM APLICAÇÃO DE RESINAS ACRILICAS COMPATIVEL PARA TINTA A ÓLEO ACRILICA E AQUARELA.</t>
  </si>
  <si>
    <t>TESOURA ESCOLAR PONTA ARREDONDADA, CABO PLÁSTICO,ANATÔMICO,  LÂMINA DE AÇO TAMANHO APROX. 13CM</t>
  </si>
  <si>
    <t>TINTA GUACHE 250 GR NÃO TÓXICA, SOLÚVEL EM ÁGUA APLICÁVEL EM VARIADOS TIPOS DE PAPEIS.</t>
  </si>
  <si>
    <t>TNT -BOBINA  DE 100M X 1,40M 6KG; CORES(VERMELHO, VERDE, AMARELO, AZUL E BRANCO)</t>
  </si>
  <si>
    <t>LANCHE - PÃO</t>
  </si>
  <si>
    <t>média</t>
  </si>
  <si>
    <t>LANCHE - REFRIGERANTE</t>
  </si>
  <si>
    <t>CLIPS NIQUELADO/GALVANIZADO Nº 1/0 CX C/ 500 GRAMAS.</t>
  </si>
  <si>
    <t>CLIPS NIQUELADO/GALVANIZADO Nº 4/0 CX C/ 500 GRAMAS.</t>
  </si>
  <si>
    <t>CLIPS NIQUELADO/GALVANIZADO Nº 6/0 CX C/ 500 GRAMAS.</t>
  </si>
  <si>
    <t>COLA EM BASTÃO 40G</t>
  </si>
  <si>
    <t>COLA INSTANTÂNEA - 5 GRS</t>
  </si>
  <si>
    <t xml:space="preserve">COLA LIQUIDA BASE PVA 90 G
</t>
  </si>
  <si>
    <t xml:space="preserve">CORRETIVO A BASE DE ÁGUA - 18 ML
</t>
  </si>
  <si>
    <t xml:space="preserve">ENVELOPE TIPO SACO, KRAFT 80G; TAM. 240 X 340 MM; COR PARDA
</t>
  </si>
  <si>
    <t xml:space="preserve">ENVELOPE TIPO SACO, KRAFT 80G; TAM. 250 X 176MM; COR PARDA
</t>
  </si>
  <si>
    <t xml:space="preserve">ENVELOPE TIPO SACO, KRAFT 80G; TAM. 260 X 360 MM; COR PARDA
</t>
  </si>
  <si>
    <t xml:space="preserve">ENVELOPE TIPO SACO, KRAFT 80G; TAM. 280 X 200MM; COR PARDA
</t>
  </si>
  <si>
    <t xml:space="preserve">ENVELOPE TIPO SACO, KRAFT 80G; TAM. 310 X 410MM; COR PARDA
</t>
  </si>
  <si>
    <t xml:space="preserve">ENVELOPE TIPO SACO, KRAFT 80G; TAM. 324 X 229MM; COR PARDA
</t>
  </si>
  <si>
    <t xml:space="preserve">ESTILETE COM TRAVA DE SEGURANÇA - MED 100X18X0,5MM
</t>
  </si>
  <si>
    <t xml:space="preserve">ETIQUETA ADESIVA TAMANHO A4 - CX COM 100
</t>
  </si>
  <si>
    <t>EXTRATOR DE GRAMPOS TIPO ESPÁTULA. TAMANHO APROXIMADO DE 15 CM.</t>
  </si>
  <si>
    <t>FITA ADESIVA EMBALADORA FILME DE POLIPROPILENO COBERTO COM ADESIVO
ACRÍLICO. MED. APROX. 48 MM X 50M.</t>
  </si>
  <si>
    <t xml:space="preserve">FITA ADESIVA TRANSPARENTE 12MM X 50M FITA ADESIVA TRANSPARENTE, ROLO DE 12MM X 50M, </t>
  </si>
  <si>
    <t xml:space="preserve">ESPARADRAPO EM TECIDO DE ALGODÃO IMPERMEÁVEL BRANCO, MEDINDO 10 CM DE LARGURA POR 450 CM DE  COMPRIMENTO.           </t>
  </si>
  <si>
    <t xml:space="preserve">LUVA DE PROCEDIMENTO,  FABRICADA EM LÁTEX DE BORRACHA 100% NATURAL. EMBALAGEM (CAIXA) COM 100 UNIDADES. TAMANHO G (GRANDE)
</t>
  </si>
  <si>
    <t>LUVA DE PROCEDIMENTO, FABRICADA EM LÁTEX DE BORRACHA 100% NATURAL. EMBALAGEM (CAIXA) COM 100 UNIDADES. TAMANHO P (PEQUENO)</t>
  </si>
  <si>
    <t>LUVA DE PROCEDIMENTO, FABRICADA EM LÁTEX DE BORRACHA 100% NATURAL. EMBALAGEM (CAIXA) COM 100 UNIDADES. TAMANHO PP (EXTRA PEQUENO)</t>
  </si>
  <si>
    <t>LUVA DE PROCEDIMENTO, FABRICADA EM NITRILO, BORRACHA 100% SINTÉTICA (LIVRE DE LÁTEX), TOTALMENTE LIVRE DE PÓ. EMBALAGEM (CAIXA) COM 100 UNIDADES. TAMANHO M (MÉDIO)</t>
  </si>
  <si>
    <t>LUVA DE PROCEDIMENTO, FABRICADA EM NITRILO, BORRACHA 100% SINTÉTICA (LIVRE DE LÁTEX), TOTALMENTE LIVRE DE PÓ. EMBALAGEM (CAIXA) COM 100 UNIDADES. TAMANHO P (PEQUENO)</t>
  </si>
  <si>
    <t>LUVA DE PROCEDIMENTO. FABRICADA EM LÁTEX DE BORRACHA 100% NATURAL. EMBALAGEM (CAIXA) COM 100 UNIDADES. TAMANHO M (MÉDIO)</t>
  </si>
  <si>
    <t>LUVA PLASTICA DE EVA - PCT COM 100 UNIDADES, ESTÉRIL, AMBIDESTRA, TRANSPARENTE.</t>
  </si>
  <si>
    <t>CURATIVO DE EMULSÃO COM PETROLATUM - CURATIVO COMPOSTO DE ACETATO DE CELULOSE, IMPREGNADO COM EMULSÃO DE PETROLATUM. TAMANHO APROXIMADAMENTE 10X20 CM.</t>
  </si>
  <si>
    <t>ÓLEO AGE. ÁCIDOS GRAXOS ESSENCIAIS, COMPOSIÇÃO: ÓLEO DE GIRASSOL E ALANTOÍNA, COMPONENTES: ALOE VERA, LANILONA E BISABOLOL, FORMA FARMACÊUTICA: LOÇÃO HIDRATANTE. FRASCO APROXIMADAMENTE 200 ML.</t>
  </si>
  <si>
    <t xml:space="preserve">FITA CREPE BRANCA - 19 MM X 50 MTS
</t>
  </si>
  <si>
    <t>GRAMPEADOR DE MESA P/ 100 FOLHAS COMPATÍVEL PARA GRAMPOS 23/6,
23/8, 23/10 E 23/13.</t>
  </si>
  <si>
    <t xml:space="preserve">GRAMPEADOR DE MESA GRAMPO 26/6 E 24/8; COM CAPACIDADE MÍNIMA PARA GRAMPEAR 25 FOLHAS DE PAPEL </t>
  </si>
  <si>
    <t>GRAMPO NIQUELADO/GALVANIZADO - TAMANHO 26/6 CAIXA COM 5.000 UNIDADES.</t>
  </si>
  <si>
    <t xml:space="preserve">GRAMPO PARA PASTA EM POLIETILENO. PCT 50 UND
</t>
  </si>
  <si>
    <t xml:space="preserve">LAPIS PRETO Nº 2
</t>
  </si>
  <si>
    <t xml:space="preserve">PASTA CATÁLOGO
</t>
  </si>
  <si>
    <t xml:space="preserve">PASTA CLASSIFICADORA EM PAPEL CARTOLINA 480G/M2
</t>
  </si>
  <si>
    <t xml:space="preserve">PASTA COM ELÁSTICO - 375 X 280 MM
</t>
  </si>
  <si>
    <t xml:space="preserve">PASTA SUSPENSA
</t>
  </si>
  <si>
    <t xml:space="preserve">PERFURADOR DE PAPEL - 02 FUROS CENTRAIS
</t>
  </si>
  <si>
    <t xml:space="preserve">PRANCHETA EM POLIESTIRENO FUMÊ COM PRENDEDOR - MED. 240 X
320 MM
</t>
  </si>
  <si>
    <t xml:space="preserve">PROTETOR PARA CRACHÁ
</t>
  </si>
  <si>
    <t xml:space="preserve">TESOURA COM LÂMINA E REBITE EM AÇO INOX APROXIMADA DE 17 CM. </t>
  </si>
  <si>
    <t>TINTA PARA CARIMBO COM 40ML, CORES PRETA E AZUL.</t>
  </si>
  <si>
    <t>33903200000</t>
  </si>
  <si>
    <t>DIETA ENTERAL - ISOSOURCE1.5</t>
  </si>
  <si>
    <t>DIETA ENTERAL -TROPHIC SOYA 1.2</t>
  </si>
  <si>
    <t>DIETA ENTERAL - DIAMAX</t>
  </si>
  <si>
    <t>DIETA ENTERAL - ISOSOURCE SOYA FIBER</t>
  </si>
  <si>
    <t>SUPLEMENTO - HDMAX</t>
  </si>
  <si>
    <t>SUPLEMENTO - NUTRI RENAL</t>
  </si>
  <si>
    <t>SUPLEMENTO-TROPHIC BASIC PÓ</t>
  </si>
  <si>
    <t>SUPLEMENTO - CUBISSON</t>
  </si>
  <si>
    <t>SUPLEMENTO - MEGAMIX</t>
  </si>
  <si>
    <t>SUPLEMENTO - ENERGYZIP</t>
  </si>
  <si>
    <t>FÓRMULA INFANTIL - APTAMIL SOYA</t>
  </si>
  <si>
    <t>FÓRMULA INFANTIL - APTAMIL SL</t>
  </si>
  <si>
    <t>FÓRMULA INFANTIL - APTAMIL PEPIT</t>
  </si>
  <si>
    <t>FÓRMULA INFANTIL - PREGOMIN PEPIT</t>
  </si>
  <si>
    <t>FÓRMULA INFANTIL - NEOCATE</t>
  </si>
  <si>
    <t>FÓRMULA INFANTIL - NEOFORTE</t>
  </si>
  <si>
    <t>FÓRMULA INFANTIL - NAN EXPESSAR</t>
  </si>
  <si>
    <t>FÓRMULA INFANTIL - NAN 1</t>
  </si>
  <si>
    <t>FÓRMULA INFANTIL - NESTOGENO 2</t>
  </si>
  <si>
    <t>SUPLEMENTO INFANTIL - FORTINI PLUS</t>
  </si>
  <si>
    <t>SUPLEMENTO INFANTIL - FORTINI COMPLETE</t>
  </si>
  <si>
    <t>INSUMOS</t>
  </si>
  <si>
    <t>FRASCO 300 ML PARA DIETA ENTERAL</t>
  </si>
  <si>
    <t>EQUIPO PARA DIETA \ENTERAL</t>
  </si>
  <si>
    <t>SERINGA 20 ML</t>
  </si>
  <si>
    <t>SERINGA 60 ML</t>
  </si>
  <si>
    <t xml:space="preserve">FRALDA DESCARTÁVEL INFANTIL TAMANHO G </t>
  </si>
  <si>
    <t xml:space="preserve">FRALDA DESCARTÁVEL INFANTIL TAMANHO XG </t>
  </si>
  <si>
    <t>FRALDA DESCARTÁVEL ADULTO P</t>
  </si>
  <si>
    <t>FRALDA DESCARTÁVEL ADULTO M</t>
  </si>
  <si>
    <t>FRALDA DESCARTÁVEL ADULTO G</t>
  </si>
  <si>
    <t>FRALDA DESCARTÁVEL ADULTO XG</t>
  </si>
  <si>
    <t>OXIGÊNIO MEDICINAL GASOSO P/ PACIENTES</t>
  </si>
  <si>
    <t>INSUMOS PARA DIABETES</t>
  </si>
  <si>
    <t>TIRAS DE GLICEMIA</t>
  </si>
  <si>
    <t>APARELHO GLICOSÍMETRO</t>
  </si>
  <si>
    <t>SERINGA C/ AGULHA 8MM P/ APLICAÇÃO DE INSULINA 0,5ML</t>
  </si>
  <si>
    <t>SERINGA C/ AGULHA 8MM P/ APLICAÇÃO DE INSULINA 1 ML</t>
  </si>
  <si>
    <t>LANCETA DESCARTÁVEL PARA GLICEMIA CAPILAR</t>
  </si>
  <si>
    <t>MEDICAMENTO</t>
  </si>
  <si>
    <t>AMPICILINA 500 MG CÁPSULA</t>
  </si>
  <si>
    <t>BROMETO DE N-BUTILESCOPOLAMINA 10 MG COMPRIMIDO</t>
  </si>
  <si>
    <t>BROMETO DE N-BUTILESCOPOLAMINA 20MG/ML AMPOLA 1 ML</t>
  </si>
  <si>
    <t>BROMETO DE N-BUTILESCOPOLAMINA + DIPIRONA SÓDICA 4 MG/ML +500MG/ML AMPOLA 5ML</t>
  </si>
  <si>
    <t>CETOCONAZOL 20 MG/G BISNAGA 30G</t>
  </si>
  <si>
    <t>CLONAZEPAM 2 MG COMPRIMIDO</t>
  </si>
  <si>
    <t>CLORIDRATO DE CLONIDINA 0,100 MG COMPRIMIDO</t>
  </si>
  <si>
    <t>CLORIDRATO DE IMIPRAMINA 25 MG COMPRIMIDO</t>
  </si>
  <si>
    <t>COMPLEXO B  COMPRIMIDO</t>
  </si>
  <si>
    <t>COMPLEXO B  AMPOLA 2 ML</t>
  </si>
  <si>
    <t>DICLOFENACO SÓDICO 25 MG/ML AMPOLA 3ML</t>
  </si>
  <si>
    <t>DICLOFENACO SÓDICO 50 MG COMPRIMIDO</t>
  </si>
  <si>
    <t xml:space="preserve">MEBENDAZOL 100 MG COMPRIMIDO                                                          </t>
  </si>
  <si>
    <t xml:space="preserve">MEBENDAZOL 20 MG/ML FRASCO 30ML                                                                </t>
  </si>
  <si>
    <t>METILDOPA 500 MG COMPRIMIDO</t>
  </si>
  <si>
    <t>NIFEDIPINA 20 MG COMPRIMIDO</t>
  </si>
  <si>
    <t>LOCAÇÃO DE IMÓVEL - CASA ESF - RUA DO ANDRADE, JOSÉ ELOI</t>
  </si>
  <si>
    <t>6 meses</t>
  </si>
  <si>
    <t>MAIO</t>
  </si>
  <si>
    <t>Alta</t>
  </si>
  <si>
    <t>33904800000</t>
  </si>
  <si>
    <t>AUXÍLIO PECUNIÁRIO PARA MORADIA E AUXÍLIO ALIMENTAÇÃO/ÁGUA POTÁVEL AOS MÉDICOS QUE ATUAREM NO PROJETO MAIS MÉDICOS</t>
  </si>
  <si>
    <t>COFFE BREAK- SEMANA DA ENFERMAGEM</t>
  </si>
  <si>
    <t>120 pessoas</t>
  </si>
  <si>
    <t>baixa</t>
  </si>
  <si>
    <t>COFFE BREAK - DIA DO MÉDICO</t>
  </si>
  <si>
    <t>50 pessoas</t>
  </si>
  <si>
    <t>COFFE BREAK - INAUGURAÇÃO UBS ANTÔNIO GONÇALVES</t>
  </si>
  <si>
    <t>200 pessoas</t>
  </si>
  <si>
    <t>COFFE BREAK - 12 TREINAMENTOS PROFISSIONAIS APS</t>
  </si>
  <si>
    <t>80 pessoas/ por trerinamento</t>
  </si>
  <si>
    <t>COFFE BREAK - DIA DO ACS</t>
  </si>
  <si>
    <t>90 pessoas</t>
  </si>
  <si>
    <t>TREINAMENTO DE DIVERSOS TEMAS/ÁREAS PARA OS PROFISSIONAIS DAS UBS</t>
  </si>
  <si>
    <t>ABASTECIMENTO DE 7 VEÍCULOS DA ESF</t>
  </si>
  <si>
    <t>12 MESES</t>
  </si>
  <si>
    <t>alta</t>
  </si>
  <si>
    <t>MANUTENÇÃO DE CARROS DE 7 VEÍCULOS DA ESF</t>
  </si>
  <si>
    <t>PUBLICIDADE: CAMPANHA AMAMENTAÇÃO - (PANFLETOS, FAIXA,CARTAZES, JORNAL, RÁDIO, OUTDOOR)</t>
  </si>
  <si>
    <t>JULHO</t>
  </si>
  <si>
    <t>PUBLICIDADE: CAMPANHA HEPATITES  (PANFLETOS, FAIXA,CARTAZES, JORNAL, RÁDIO,OUTDOOR)</t>
  </si>
  <si>
    <t>JUNHO</t>
  </si>
  <si>
    <t>PUBLICIDADE: CAMPANHA SÍFILIS   (PANFLETOS, FAIXA,CARTAZES, JORNAL, RÁDIO,OUTDOOR)</t>
  </si>
  <si>
    <t>SETEMBRO</t>
  </si>
  <si>
    <t>PUBLICIDADE: CAMPANHA OUTUBRO ROSA (PANFLETOS, FAIXA,CARTAZES, JORNAL, RÁDIO, OUTDOOR)</t>
  </si>
  <si>
    <t>PUBLICIDADE: CAMPANHA NOVEMBRO AZUL (PANFLETOS, FAIXA,CARTAZES, JORNAL, RÁDIO, OUTDOOR)</t>
  </si>
  <si>
    <t>OUTUBRO</t>
  </si>
  <si>
    <t>PUBLICIDADE: CAMPANHA DEZEMBRO VERMELHO (PANFLETOS, FAIXA,CARTAZES, JORNAL, RÁDIO, OUTDOOR)</t>
  </si>
  <si>
    <t>NOVEMBRO</t>
  </si>
  <si>
    <t>PUBLICIDADE BOLSA FAMÍLIA (PANFLETOS, FAIXA,CARTAZES, JORNAL, RÁDIO, CARRO DE SOM, OUTDOOR)</t>
  </si>
  <si>
    <t>JANEIRO e JULHO</t>
  </si>
  <si>
    <t>PUBLICIDADE: DIA MUNDIAL DA SAÚDE (PANFLETOS, FAIXA,CARTAZES, JORNAL, RÁDIO, OUTDOOR)</t>
  </si>
  <si>
    <t>PUBLICIDADE: DIA AVC (PANFLETOS, FAIXA,CARTAZES, JORNAL, RÁDIO, OUTDOOR)</t>
  </si>
  <si>
    <t>PUBLICIDADE: NOVA UBS, FUNCIONAMENTO, INFORMAÇÃO (PANFLETOS, CARRO DE SOM, OUTDOOR)</t>
  </si>
  <si>
    <t>VALE TRANPORTE</t>
  </si>
  <si>
    <t>SERVIÇO DE LAVANDERIA</t>
  </si>
  <si>
    <t>11.627,91 KGS</t>
  </si>
  <si>
    <t>LOCAÇÃO DE IMÓVEL - CASA ESF - RUA ARMANDO BATISTA, ROSÁRIO</t>
  </si>
  <si>
    <t>MANUTENÇÃO DE EQUIPAMENTOS DAS UNIDADE BÁSICAS DE SAÚDE</t>
  </si>
  <si>
    <t>12 meses</t>
  </si>
  <si>
    <t>FEVEREIRO</t>
  </si>
  <si>
    <t>GRÁFICA</t>
  </si>
  <si>
    <t>media</t>
  </si>
  <si>
    <t>SENTENÇA JUDICIAL</t>
  </si>
  <si>
    <t>SERINGA C/AGULHA 6MM P/ APLICAÇÃO DE INSULINA 0,3ML</t>
  </si>
  <si>
    <t>AGULHA DESCARTÁVEL P/ CANETA DE APLICAÇÃO DE INSULINA</t>
  </si>
  <si>
    <t>FÓRMULA ADULTO - MODULEN</t>
  </si>
  <si>
    <t>FRALDA DESCARTÁVEL INFANTIL G</t>
  </si>
  <si>
    <t>FRALDA DESCARTÁVEL INFANTIL XG</t>
  </si>
  <si>
    <t>ARMÁRIO DE AÇO 02 PORTAS</t>
  </si>
  <si>
    <t>ARMÁRIO VITRINE 02 PORTAS E 04 PRATELEIRAS</t>
  </si>
  <si>
    <t>ARQUIVO DE AÇO 04 GAVETAS</t>
  </si>
  <si>
    <t>BALANÇA ANTROPOMÉTRICA ADULTO</t>
  </si>
  <si>
    <t>BALANÇA ANTROPOMÉTRICA ADULTO OBESO</t>
  </si>
  <si>
    <t>BALANÇA ANTROPOMÉTRICA INFANTIL</t>
  </si>
  <si>
    <t>BANDEJA AÇO INOX - 20 X 15X4CM,</t>
  </si>
  <si>
    <t>BANDEJA AÇO INOX - 40 X 30X4CM</t>
  </si>
  <si>
    <t>BEBEDOURO DE PRESSÃO, EM AÇO INOX</t>
  </si>
  <si>
    <t>BRAÇADEIRA PARA INJEÇÃO</t>
  </si>
  <si>
    <t>CADEIRA AUDITÓRIO COM PRANCHETA.</t>
  </si>
  <si>
    <t>CADEIRA DE RODAS ADULTO</t>
  </si>
  <si>
    <t>CADEIRA DE RODAS OBESO</t>
  </si>
  <si>
    <t>CADEIRA GIRATÓRIA</t>
  </si>
  <si>
    <t>CADEIRA INFANTIL</t>
  </si>
  <si>
    <t>CADEIRA LONGARINA 3 LUGARES.</t>
  </si>
  <si>
    <t>ALTO</t>
  </si>
  <si>
    <t>CAMA DE SOLTEIRO, EM FERRO</t>
  </si>
  <si>
    <t>CARRINHO DE CARGA E DESCARGA</t>
  </si>
  <si>
    <t>CARRO DE EMERGÊNCIA</t>
  </si>
  <si>
    <t>CARRO FUNCIONAL DML COM BOLSA</t>
  </si>
  <si>
    <t>CUBA RIM, AÇO INOX - 26 X 12 CM</t>
  </si>
  <si>
    <t>DOPPLER FETAL DIGITAL DE MESA</t>
  </si>
  <si>
    <t>ESCADA DOIS DEGRAUS</t>
  </si>
  <si>
    <t>ESCADA EM ALUMÍNIO, 7 DEGRAUS</t>
  </si>
  <si>
    <t>ESCANINHO ARMÁRIO DE AÇO - 16 PORTAS</t>
  </si>
  <si>
    <t>ESFIGMOMANÔMETRO ANERÓIDE ADULTO</t>
  </si>
  <si>
    <t>ESFIGMOMANÔMETRO ANERÓIDE INFANTIL</t>
  </si>
  <si>
    <t>ESFIGMOMANÔMETRO ANERÓIDE OBESO</t>
  </si>
  <si>
    <t>ESFIGMOMANÔMETRO COM SUPORTE DE RODÍZIOS</t>
  </si>
  <si>
    <t>ESTANTE DE AÇO 05 PRATELEIRAS</t>
  </si>
  <si>
    <t>ESTETOSCOPIO ADULTO</t>
  </si>
  <si>
    <t>FOCO CLÍNICO</t>
  </si>
  <si>
    <t>FOGÃO 6 BOCAS DE PISO</t>
  </si>
  <si>
    <t>FOGÃO INDUSTRIAL DE PÉ, 4 QUEIMNADORES, COM FORNO A GÁS</t>
  </si>
  <si>
    <t>FORNO MICROONDAS, CAPACIDADE MÍNIMA DE 32 LITROS</t>
  </si>
  <si>
    <t>FRAGMENTADORA DE PAPEL.</t>
  </si>
  <si>
    <t>GUICHÊ DE ATENDIMENTO.</t>
  </si>
  <si>
    <t>LANTERNA CLÍNICA</t>
  </si>
  <si>
    <t>LIXEIRA CONTAINER COM RODINHA 240L.</t>
  </si>
  <si>
    <t>LIXEIRA DE COLETA SELETIVA.</t>
  </si>
  <si>
    <t>LIXEIRA INOX COM TAMPA E PEDAL 12L</t>
  </si>
  <si>
    <t>LIXEIRA INOX COM TAMPA E PEDAL 30L</t>
  </si>
  <si>
    <t>MESA 90 X 60 COM DUAS GAVETAS.</t>
  </si>
  <si>
    <t>MESA AUXILIAR COM 2 PLANOS 1 GAVETA,  COM RODÍZIO</t>
  </si>
  <si>
    <t>OFTALMOSCOPIO</t>
  </si>
  <si>
    <t>CADEIRA SECRETÁRIA</t>
  </si>
  <si>
    <t>CAIXA DE SOM ATIVA</t>
  </si>
  <si>
    <t>MESA AUXILIAR ODONTOLÓGICA COM 06 GAVETAS.</t>
  </si>
  <si>
    <t>MESA AUXILIAR SEM RODIZIO</t>
  </si>
  <si>
    <t>MESA DE EXAME CLÍNICO (MACA)</t>
  </si>
  <si>
    <t>MESA DE MAYO</t>
  </si>
  <si>
    <t>MESA DE REUNIÃO 240 X 100.</t>
  </si>
  <si>
    <t>MESA EM L 120 X 120 COM TRÊS GAVETAS.</t>
  </si>
  <si>
    <t>MESA GINECOLOGICA</t>
  </si>
  <si>
    <t>MESA INFANTIL</t>
  </si>
  <si>
    <t>MESA REFEITORIO 8 LUGARES COM TAMPO MDP</t>
  </si>
  <si>
    <t>MICROFONES SEM FIO COM RECEPTOR:</t>
  </si>
  <si>
    <t>MOCHO BANCO GIRATÓRIO 360°</t>
  </si>
  <si>
    <t>NEGATOSCÓPIO 01 CORPO</t>
  </si>
  <si>
    <t>OTOSCÓPIO LED</t>
  </si>
  <si>
    <t>OXÍMETRO DE MESA PORTÁTIL</t>
  </si>
  <si>
    <t>OXIMETRO DE PULSO</t>
  </si>
  <si>
    <t>PINÇA ANATÔMICA DISSECÇÃO COM SERRILHA</t>
  </si>
  <si>
    <t>POLTRONA HOSPITALAR</t>
  </si>
  <si>
    <t>PROJETOR MULTIMIDIA</t>
  </si>
  <si>
    <t>PURIFICADOR DE ÁGUA.</t>
  </si>
  <si>
    <t>QUADRO BRANCO COM MOLDURA EM ALUMÍNIO. TAM. 90 CM DE ALTURA, 120 CM DE COMPRIMENTO</t>
  </si>
  <si>
    <t>REFRIGERADOR DOMÉSTICO; FROST FREE, DUPLEX; COM CAPACIDADE TOTAL LIQUIDA MÍNIMA DE 425 LITROS;</t>
  </si>
  <si>
    <t>SELADORA MANUAL</t>
  </si>
  <si>
    <t>SUPORTE ARTICULADO PARA TV 50 POLEGADAS</t>
  </si>
  <si>
    <t>SUPORTE DE HAMPER</t>
  </si>
  <si>
    <t>SUPORTE DE SORO</t>
  </si>
  <si>
    <t>SUPORTE PARA CAIXA COLETORA DE MATERIAL PERFUROCORTANTE 13 LITROS</t>
  </si>
  <si>
    <t>SUPORTE PARA CAIXA COLETORA DE MATERIAL PERFUROCORTANTE 20 LITROS</t>
  </si>
  <si>
    <t>SUPORTE PARA CAIXA COLETORA DE MATERIAL PERFUROCORTANTE 7 LITROS</t>
  </si>
  <si>
    <t>TELA DE PROJEÇÃO</t>
  </si>
  <si>
    <t>TELEVISOR COM TELA DE LED TIPO SMART TV 43"</t>
  </si>
  <si>
    <t>TERMOHIGRÔMETRO DIGITAL.</t>
  </si>
  <si>
    <t>TERMOMETRO CLÍNICO DIGITAL</t>
  </si>
  <si>
    <t>TESOURA IRIS RETA, AÇO INOXIDÁVEL, 10 CM</t>
  </si>
  <si>
    <t>TESOURA PONTA RETA/FINA, AÇO INOXIDÁVEL, 16 CM</t>
  </si>
  <si>
    <t>VENTILADOR DE COLUNA.</t>
  </si>
  <si>
    <t>VENTILADOR DE TETO, POTÊNCIA</t>
  </si>
  <si>
    <t>Computador</t>
  </si>
  <si>
    <t>1030110022101 - MANUTENÇÃO DOS SERVIÇOS DE SAÚDE BUCAL E CENTRO DE ESPECIALIDADES ODONTOLÓGICAS</t>
  </si>
  <si>
    <t>GODIVA BASTÃO. Descrição complementar: Embalagem com 15 unidades. Utilizado para selamento periférico a fim de evitar que o material a ser utilizado na etapa seguinte vaze pelas laterais. Características: composições termoplásticas para moldagem. Obrigatório Registro na ANVISA.</t>
  </si>
  <si>
    <t>PASTA ZINCO ENÓLICA. Descrição complementar: Pasta zinco enólica para impressão à base de óxido de zinco e eugenol para moldagem parcial e total. Contém uma pasta base com 60g e uma pasta catalizadora com 60g. É indicada para moldagem de bocas totalmente desdentadas, proporcionando exatidão nos mínimos detalhes. Não é irritante à mucosa bucal, nem possui sabor desagradável. Quando corretamente manipulada é de presa rápida no meio bucal. Reproduz corretamente os diferentes pormenores da mucosa bucal. Adere perfeitamente à moldeira e, quando endurecida, não adere à mucosa bucal ou às mãos do profissional. Obrigatório Registro na ANVISA. Marca de Referência: LYSANDA.</t>
  </si>
  <si>
    <t>ALGINATO DE ALTA PERFORMANCE. Descrição complementar: Fidelidade de cópia 96 horas para confecção do modelo. Livre de poeira. Excelentes características de manipulação. Melhor aceitação por parte dos pacientes, devido ao baixo escoamento (evita ânsia de vômito nos pacientes). Melhor reprodução da cavidade bucal. Adquire uma consistência cremosa e tixotrópica, permitindo a reprodução de detalhes com até 0.075mm. Baixos índices de distorção devido a perda de água. Alginato padrão de sucesso clínico comprovado. Não sofrem distorção quando vazado em gesso, suportando facilmente o peso. Excelente compatibilidade com gessos odontológicos. Baixa sinerese e dessecação quando armazenado em umidificador. Agradável sabor menta. Longo histórico de uso clínico. Alta resistência à compressão. Embalagem contendo 410g. Marca de Referência: Jeltrate - Dentsply.</t>
  </si>
  <si>
    <t>GESSO PEDRA TIPO III. Gesso utilizado para confecção de modelos de prótese. Relação água/pó: 32 a 35 ml/100g. Tempo de presa: 3 a 4 minutos. Expansão de presa: 0,15%. Apresentação em embalagem de 1Kg. Obrigatório Registro na ANVISA.</t>
  </si>
  <si>
    <t>GESSO ESPECIAL TIPO IV. Descrição complementar: Gesso especial, microgranulado para confecção de troquel e modelos de precisão. Produzido pelo processo de calcinação em autoclave. Elevada resistência à compressão, flexão, abrasão e baixíssima expansão (no máximo 0,10%). Relação água/pó: 20 a 23ml/100g.Tempo de presa: 8 a 10min.  Expansão de presa: 0,08%. Apresentação em embalagem de 1Kg. Obrigatório Registro na ANVISA.</t>
  </si>
  <si>
    <t>KIT SILICONE DE ADIÇÃO – DENSO + FLUIDO + CATALISADOR (SILICONE FLUIDO – SISTEMA DE AUTOMISTURA). Descrição complementar: Precisão microscópica devido a inserção de partículas  anométricas na sua composição. Total fidelidade na reprodução de detalhes das áreas sub-gengivais. Menor tempo de trabalho na boca. Estabilidade dimensional por duas semanas e maior resistência ao rasgamento. Permite múltiplos vazamentos com a mesma fidelidade. Fácil manipulação por permitir automistura nos produtos com cartucho de automistura. Resistência à ruptura adequada. Alta precisão de detalhes. Distorção insignificante após a remoção. Dimensionalmente estável mesmo após 14 dias. Composição: polimetilsiloxano, dióxido de silício, hidrocarboneto, metilhidrogenosiloxano. Cartucho proporção 1:1. Obrigatório Registro na ANVISA.</t>
  </si>
  <si>
    <t>KIT SILICONE DE CONDENSAÇÃO - DENSO + FLUIDO + CATALISADOR. Descrição complementar: Possui cargas esferoidais, que proporcionam exclusiva propriedade reológica, onde a fluidez varia em função da força exercida. Maior maciez na aplicação, associada a melhor rigidez, após a presa. Possui a melhor penetração nas áreas subgengivais para proporcionar fidelidade na reprodução de detalhes. É hidrocompatível e possibilita a moldagem na presença de saliva e sangue. Obrigatório Registro na ANVISA.</t>
  </si>
  <si>
    <t xml:space="preserve">CERA 7 ROSA LÂMINA. Descrição complementar: Lâminas macias e flexíveis. Indicado para moldagem de oclusão inicial ou primeira tomada de mordida. Possui excelente flexibilidade. Medidas da lâmina: 140mm x 70mm x 1,7mm (C x L x E).  Peso: 225 gramas. Apresentação em caixa com 18 lâminas. Obrigatório Registro na ANVISA. Marca de referência: Lysanda. </t>
  </si>
  <si>
    <t>CERA PERIFÉRICA. Descrição complementar: Indicada para individualização e selamento da borda da moldeira. Cria retenção, evitando o deslocamento do alginato e formação de bolhas na porção periférica na moldagem do fundo de saco. Fácil colocação na borda da moldeira. Apresentação em caixa com 28 bastões. Obrigatório Registro na ANVISA. Marca de Referência: Lysanda.</t>
  </si>
  <si>
    <t>CERA UTILIDADE. Descrição complementar: Macia, flexível e possui excelente adesão. Composição: parafina, cera de carnaúba, vaselina e corantes orgânicos. Medidas da lâmina: 140mm x 70mm x 5,3mm (C x L x E). Peso: 225gramas. Apresentação em caixa com 05 lâminas. Obrigatório Registro na ANVISA. Marca de Referência: Lysanda.</t>
  </si>
  <si>
    <t>SILANO. Indicado no tratamento de superfícies internas de restaurações de porcelana e pinos de fibra de vidro para cimentação com cimentos resinosos. Aumento da adesividade de materiais resinosos (resinas de restauração e cimentos resinosos) às cerâmicas e à fibra de vidro. Facilidade de uso e menor evaporação. Solução pré-ativada (frasco único). Frasco com 5ml. Maior adesão. Obrigatório Registro na ANVISA.</t>
  </si>
  <si>
    <t>CIMENTO RESINOSO DUAL COM SERINGA DE AUTOMISTURA. Descrição complementar: Alta resistência de união em esmalte e dentina, fluidez sob pressão, tolerância à umidade, polimerização com ou sem luz, facilidade de remoção dos excessos. É utilizado para cimentação de restaurações indiretas em cerâmicas, compósitos ou metal, e para a fixação de pinos intrarradiculares. Sem necessidade de condicionamento ácido. Composição: metacrilatos bifuncionais, tamanho de partículas correspondendo em média a 12,5 micrometros. Proporção para mistura de 1:1 de base e catalisador. Obrigatório Registro na ANVISA.</t>
  </si>
  <si>
    <t>FIO RETRATOR 0. Descrição complementar: Confeccionado de 100% algodão entrelaçado em milhares de laços minúsculos que formam longas cadeias entrelaçadas. Permitem um posicionamento fácil e permanecem fixados conforme desejado. Fio absorvente. O material do fio deve exercer uma pressão elástica sobre a margem gengival, assegurando um afastamento adequado do tecido no sulco. Não estão impregnados, podendo ser embebidos no líquido hemostático que preferir. Embalagem com 244cm. Obrigatório Registro na ANVISA.</t>
  </si>
  <si>
    <t>FIO RETRATOR 00. Descrição complementar: Confeccionado de 100% algodão entrelaçado em milhares de laços minúsculos que formam longas cadeias entrelaçadas. Permitem um posicionamento fácil e permanecem fixados conforme desejado. Fio absorvente. O material do fio deve exercer uma pressão elástica sobre a margem gengival, assegurando um afastamento adequado do tecido no sulco. Não estão impregnados, podendo ser embebidos no líquido hemostático que preferir. Embalagem com 244cm. Obrigatório Registro na ANVISA.</t>
  </si>
  <si>
    <t>FIO RETRATOR 000. Descrição complementar: Confeccionado de 100% algodão entrelaçado em milhares de laços minúsculos que formam longas cadeias entrelaçadas. Permitem um posicionamento fácil e permanecem fixados conforme desejado. Fio absorvente. O material do fio deve exercer uma pressão elástica sobre a margem gengival, assegurando um afastamento adequado do tecido no sulco. Não estão impregnados, podendo ser embebidos no líquido hemostático que preferir. Embalagem com 244cm. Obrigatório Registro na ANVISA.</t>
  </si>
  <si>
    <t>PINOS PARA MOLDAGEM DE NÚCLEOS. Descrição complementar: Fabricados com policarbonato para oferecer alta resistência à fratura durante seu manuseio. Ele é indicado para moldagem intrarradicular para confecção de núcleos metálicos e confecção de núcleos metálicos pela técnica direta. Embalagem com 50 unidades. Obrigatório Registro na ANVISA.</t>
  </si>
  <si>
    <t>PINO METÁLICO 01. Descrição complementar: Pino metálico intrarradicular, em aço inox. Indicado para reconstrução de elementos dentários multirradiculares ou unirradiculares, pouco volumosos. Número 01. Caixa com 05 pinos.</t>
  </si>
  <si>
    <t>PINO METÁLICO 02. Descrição complementar: Pino metálico intrarradicular,  em aço inox. Indicado para reconstrução de elementos dentários multirradiculares ou unirradiculares, pouco volumosos. Número 02. Caixa com 05 pinos.</t>
  </si>
  <si>
    <t>PINO METÁLICO 03. Descrição complementar: Pino metálico intrarradicular,  em aço inox. Indicado para reconstrução de elementos dentários multirradiculares ou unirradiculares, pouco volumosos. Número 03. Caixa com 05 pinos.</t>
  </si>
  <si>
    <t>PINO DE FIBRA DE VIDRO #0,5. Pino intra-radicular cônico em fibra de vidro. Indicado para apoio de restaurações e coroas protéticas; Alta resolução estética e transmissão de luz; Maior resistência mecânica; Identificação radiográfica; Baixo risco de fratura radicular; Adaptação exata ao conduto devido à calibração precisa dos pinos com a broca presente no Kit; Estreita linha de cimentação; Ajuste do corte e identificação da numeração do pino; Facilidade de remoção. Apresentação em caixa com 5 unidades. Obrigatório Registro na ANVISA. Marca de Referência: Angelus.</t>
  </si>
  <si>
    <t>PINO DE FIBRA DE VIDRO #01. Pino intra-radicular cônico em fibra de vidro. Indicado para apoio de restaurações e coroas protéticas; Alta resolução estética e transmissão de luz; Maior resistência mecânica; Identificação radiográfica; Baixo risco de fratura radicular; Adaptação exata ao conduto devido à calibração precisa dos pinos com a broca presente no Kit; Estreita linha de cimentação; Ajuste do corte e identificação da numeração do pino; Facilidade de remoção. Apresentação em caixa com 5 unidades. Obrigatório Registro na ANVISA. Marca de Referência: Angelus.</t>
  </si>
  <si>
    <t>PINO DE FIBRA DE VIDRO #02. Pino intra-radicular cônico em fibra de vidro. Indicado para apoio de restaurações e coroas protéticas; Alta resolução estética e transmissão de luz; Maior resistência mecânica; Identificação radiográfica; Baixo risco de fratura radicular; Adaptação exata ao conduto devido à calibração precisa dos pinos com a broca presente no Kit; Estreita linha de cimentação; Ajuste do corte e identificação da numeração do pino; Facilidade de remoção. Apresentação em caixa com 5 unidades. Obrigatório Registro na ANVISA. Marca de Referência: Angelus.</t>
  </si>
  <si>
    <t>PINO DE FIBRA DE VIDRO #03. Pino intra-radicular cônico em fibra de vidro. Indicado para apoio de restaurações e coroas protéticas; Alta resolução estética e transmissão de luz; Maior resistência mecânica; Identificação radiográfica; Baixo risco de fratura radicular; Adaptação exata ao conduto devido à calibração precisa dos pinos com a broca presente no Kit; Estreita linha de cimentação; Ajuste do corte e identificação da numeração do pino; Facilidade de remoção. Apresentação em caixa com 5 unidades. Obrigatório Registro na ANVISA. Marca de Referência: Angelus.</t>
  </si>
  <si>
    <t>KIT PINO DE FIBRA DE VIDRO #0.4 + BROCA. Descrição complementar: É um sistema de pino intrarradicular radiopaco de compósito reforçado com fibra de vidro, indicado para apoio de restaurações e coroas protéticas em casos com estrutura residual insuficiente. É uma opção de tamanho e design, visando os casos mais conservadores de endodontia, em sua maioria sem a necessidade de desgaste adicional com alargadores (brocas), diretamente sobre o canal produzido com as limas de endodontia. Apresenta dupla conicidade, radiopacidade, módulo de elasticidade similar à dentina, estética e excelente translucidez; Broca exclusiva: específica para o tamanho do pino; Sistema de cores. Embalagem com 5 pinos + 1 broca. Obrigatório Registro na ANVISA. Marca de referência: FGM.</t>
  </si>
  <si>
    <t>KIT PINO DE FIBRA DE VIDRO #0,5 COM 5 UNIDADES + BROCA N° 0,5. Descrição complementar: Pino intrarradicular cônico em fibra de vidro. Indicado para apoio de restaurações e coroas protéticas; Alta resolução estética e transmissão de luz; Maior resistência mecânica; Identificação radiográfica; Baixo risco de fratura radicular; Adaptação exata ao conduto devido à calibração precisa dos pinos com a broca presente no Kit; Estreita linha de cimentação; Ajuste do corte e identificação da numeração do pino; Facilidade de remoção. Apresentação: Kit com 5 Pinos e 1 Broca. Obrigatório Registro na ANVISA. Marca de Referência: Angelus.</t>
  </si>
  <si>
    <t>KIT PINO DE FIBRA DE VIDRO #1 COM 5 UNIDADES + BROCA N° 1. Descrição complementar: Pino intrarradicular cônico em fibra de vidro. Indicado para apoio de restaurações e coroas protéticas; Alta resolução estética e transmissão de luz; Maior resistência mecânica; Identificação radiográfica; Baixo risco de fratura radicular; Adaptação exata ao conduto devido à calibração precisa dos pinos com a broca presente no Kit; Estreita linha de cimentação; Ajuste do corte e identificação da numeração do pino; Facilidade de remoção. Apresentação: Kit com 5 Pinos e 1 Broca. Obrigatório Registro na ANVISA. Marca de Referência: Angelus.</t>
  </si>
  <si>
    <t>KIT PINO DE FIBRA DE VIDRO #2 COM 5 UNIDADES + BROCA N° 2. Descrição complementar: Pino intrarradicular cônico em fibra de vidro. Indicado para apoio de restaurações e coroas protéticas; Alta resolução estética e transmissão de luz; Maior resistência mecânica; Identificação radiográfica; Baixo risco de fratura radicular; Adaptação exata ao conduto devido à calibração precisa dos pinos com a broca presente no Kit; Estreita linha de cimentação; Ajuste do corte e identificação da numeração do pino; Facilidade de remoção. Apresentação: Kit com 5 Pinos e 1 Broca. Obrigatório Registro na ANVISA. Marca de Referência: Angelus.</t>
  </si>
  <si>
    <t>KIT PINO DE FIBRA DE VIDRO #3 COM 5 UNIDADES + BROCA N° 3. Descrição complementar: Pino intrarradicular cônico em fibra de vidro. Indicado para apoio de restaurações e coroas protéticas; Alta resolução estética e transmissão de luz; Maior resistência mecânica; Identificação radiográfica; Baixo risco de fratura radicular; Adaptação exata ao conduto devido à calibração precisa dos pinos com a broca presente no Kit; Estreita linha de cimentação; Ajuste do corte e identificação da numeração do pino; Facilidade de remoção. Apresentação: Kit com 5 Pinos e 1 Broca. Obrigatório Registro na ANVISA. Marca de Referência: Angelus.</t>
  </si>
  <si>
    <t>POLIDOR EXA-CERAPOL CILÍNDRICO ROSA. Descrição complementar: Ponta montada para acabamento em cerâmicas e polimento em porcelana. Cor: Rosa. Formato cilíndrico. Embalagem com 06 unidades. Marca de Referência: UM - Edenta.</t>
  </si>
  <si>
    <t>POLIDOR EXA-CERAPOL DISCO ROSA. Descrição complementar: Ponta montada para acabamento em cerâmicas e polimento em porcelana. Cor: Rosa. Formato de disco. Embalagem com 06 unidades. Marca de Referência: UM - Edenta.</t>
  </si>
  <si>
    <t>POLIDOR EXA-CERAPOL CILÍNDRICO CINZA. Descrição complementar: Ponta montada para acabamento em cerâmicas e polimento em porcelana. Cor: Cinza. Formato cilíndrico. Embalagem com 06 unidades. Marca de Referência: UM - Edenta.</t>
  </si>
  <si>
    <t>POLIDOR EXA-CERAPOL DISCO CINZA. Descrição complementar: Ponta montada para acabamento em cerâmicas e polimento em porcelana. Cor: Cinza. Formato de disco. Embalagem com 06 unidades. Marca de Referência: UM - Edenta.</t>
  </si>
  <si>
    <t>MANDRIL PARA TIRA DE LIXA - PEÇA DE MÃO. Descrição complementar: Embalagem c/ 1 unidade. Em aço inoxidável. Para adaptação de lixa. Marca de referência: Microdont.</t>
  </si>
  <si>
    <t>MANDRIL PARA PEÇA DE MÃO (PM). Descrição complementar: produzido em aço inox; prende o disco ou roda através de parafuso de fixação.</t>
  </si>
  <si>
    <t>MANDRIL PARA CONTRA ÂNGULO. Descrição complementar: indicado para a adaptação de discos e serras para polimento e acabamento. Reutilizável. Autoclavável. Diâmetro da haste de 2,6mm</t>
  </si>
  <si>
    <t>MANDRIL PARA CONTRA-ÂNGULO - ADAPTADOR FG. Descrição complementar: Embalagem c/ 1 unidade. Cor dourada. Em aço inoxidável. Para adaptação de instrumentos de alta rotação no contra-ângulo. Marca de referência: Microdont</t>
  </si>
  <si>
    <t>MANDRIL PARA CONTRA ÂNGULO (CA). Descrição complementar: produzido em aço inox; prende o disco ou roda através de parafuso de fixação.</t>
  </si>
  <si>
    <t>DISCO DIAMANTADO DUPLA FACE 22mm. Disco diamantado de 22 mm, dupla face, indicado para uso em laboratório de prótese, no preparo e acabamento de áreas interdentais em acrílico, resina ou porcelana. Obrigatório Registro na ANVISA.</t>
  </si>
  <si>
    <t>DISCO DE FELTRO PARA MANDRIL DE PEÇA-DE-MÃO. Disco de feltro com 25 mm de diâmetro e altura de 5mm. Indicação: polimento final de resinas, acrílicos. Obrigatório Registro na ANVISA.</t>
  </si>
  <si>
    <t>DISCO DE FELTRO PARA MANDRIL DE BAIXA ROTAÇÃO. Discos flexíveis utilizados para suportar pastas e abrasivos para polimento de materiais restauradores e do esmalte dental. Diâmetro: 8mm e/ou 12mm acompanhados de mandril.  Obrigatório Registro na ANVISA.</t>
  </si>
  <si>
    <t>DISCO DE LIXA SOF-LEX™ NACIONAL. Descrição complementar: Kit com 50 unidades sortidas. Tamanho 1/2 pol. (12,07mm). Série Azul (Nacional). É indicada para o acabamento e polimento em superfícies de restaurações realizadas com resinas compostas e ionômeros de vidro. Diferentes granulações utilizadas na sequência correta resultam em uma excelente lisura de superfície. Série azul: Material Papel. Cores que facilitam a sequência de utilização. Obrigatório Registro na ANVISA.</t>
  </si>
  <si>
    <t>DISCO DE LIXA SOF-LEX™ NACIONAL. Descrição complementar: Kit com 50 unidades sortidas. Tamanho 3/4 pol. (19,05mm). Série Azul (Nacional). É indicada para o acabamento e polimento em superfícies de restaurações realizadas com resinas compostas e ionômeros de vidro. Diferentes granulações utilizadas na sequência correta resultam em uma excelente lisura de superfície. Cores que facilitam a sequência de utilização. Obrigatório Registro na ANVISA.</t>
  </si>
  <si>
    <t>DISCOS DE LIXA SOF-LEX™. Sistema de acabamento e polimento de resinas, em discos com quatro granulações: grosso, médio, fino e superfino. Caixa com 120 unidades + Mandril. Obrigatório Registro na ANVISA.</t>
  </si>
  <si>
    <t>SERRA MICROCUT – REFIL COM 5 UNIDADES. Descrição complementar: Espessura de 0,05mm e tamanho de 3,7cm. Fabricada em aço inoxidável. Autoclavável a 126º C por 16 minutos. Embalagem contendo 5 unidades. Obrigatório Registro na ANVISA. Marca de referência: TDV.</t>
  </si>
  <si>
    <t>KIT ARCO MICROCUT. Descrição complementar: Arco e serra fabricados em aço inoxidável. Lixa fabricada em aço inoxidável e diamante. Autoclavável a 126ºC por 16 minutos. Kit contendo 01 arco, 01 reposição de serra, 01 reposição de lixa. Obrigatório Registro na ANVISA. Marca de referência: TDV.</t>
  </si>
  <si>
    <t>CUBA DE BORRACHA (GRAL). Descrição complementar: Cuba flexível e não escorrega da mão durante o uso; Desenvolvida em polímero; Resistente e maleável; Capacidade: 500ml. Diâmetro aproximado de 11cm. Obrigatório Registro na ANVISA.</t>
  </si>
  <si>
    <t>RÉGUA DE FRANK FOX COM ARCO. Descrição complementar: Régua em alumínio anodizado; Autoclavável. A régua Fox é utilizada no ajuste do rolete de cera superior nas próteses totais para a determinação dos planos oclusal (Câmper) e horizontal (interpupilar). Obrigatório Registro na ANVISA. Marca de referência: JON.</t>
  </si>
  <si>
    <t>LAMPARINA DE ALUMÍNIO A ÁLCOOL. Descrição complementar: Capacidade 100ml. Encaixe. Fabricado em alumínio escovado; com pavio. Embalagem com 1 unidade.</t>
  </si>
  <si>
    <t>LAMPARINA HANNAU A ÁLCOOL 100ml. Descrição complementar: Lamparina plástica à alcool; direcionável para prótese, com pavio. Capacidade 100ml. Embalagem com 1 unidade.</t>
  </si>
  <si>
    <t>LAMPARINA A ÁLCOOL EM INOX. Descrição complementar: Lamparina de Inox, à alcool. Capacidade 60ml. Embalagem com 1 unidade.</t>
  </si>
  <si>
    <t>MOLDEIRA TOTAL LISA ADULTO DE INOX. Descrição complementar: Moldeira em Inox. Total. Moldeira Lisa. Kit com 8 peças (4 superiores e 4 inferiores). Obrigatório Registro na ANVISA. Marca de Referência: Tecnodent.</t>
  </si>
  <si>
    <t>MOLDEIRA TOTAL LISA INFANTIL DE INOX. Descrição complementar: Moldeira em Inox. Total. Moldeira Lisa. Kit com 6 peças (3 superiores e 3 inferiores). Obrigatório Registro na ANVISA. Marca de Referência: Tecnodent.</t>
  </si>
  <si>
    <t>MOLDEIRA PARCIAL PERFURADA DE ALUMÍNIO. Confeccionadas em Alumínio polido moldáveis e com cabo giratório. Embalagem com 4 unidades. 1 lateral direita, 1 lateral esquerda + 2 giratórias. Para pacientes dentados. Obrigatório Registro na ANVISA. Marca de Referência: Tecnodent.</t>
  </si>
  <si>
    <t>MOLDEIRA TOTAL PERFURADA DE PLÁSTICO. Produto autoclavável (esterilização em autoclave até 134°C); bordas arredondadas e lisas, canaletas de retenção internas extras e perfurações verticais que aumentam a retenção do material. Tamanhos diversos. Embalagem com 16 unidades, sendo 08 superiores e 08 inferiores. Tamanhos: 1 a 4 infantil e 5 a 8 adulto. Marca de Referência: Maquira.</t>
  </si>
  <si>
    <t>MOLDEIRA TOTAL PERFURADA DE ALUMÍNIO. Embalagem com 9 unidades, sendo: 4 inferiores, 4 superiores e 1 giratória. Para pacientes dentados.  Moldeira total perfurada e fabricada em alumínio. Obrigatório Registro na ANVISA. Marca de Referência: Tecnodent.</t>
  </si>
  <si>
    <t>DIGLUCONATO DE CLOREXIDINA 0,12% - 500ML. Solução bucal que tem ação comprovadamente segura na eliminação dos germes que causam gengivite e a progressão de doenças periodontais, além de auxílio na redução da placa bacteriana e do mau hálito. 48% menos sangramento gengival e até 54% menos placa bacteriana. Não contém álcool. Apresentação em frasco de 500ml. Obrigatório registro na ANVISA. Marca de Referência: Riohex Gard 0,12% - Rioquímica.</t>
  </si>
  <si>
    <t>PASTA PROFILÁTICA. Descrição complementar: Utilizada em procedimentos de profilaxia dental. Composição: água, lauril sulfato de sódio, carbonato de cálcio, D-sorbitol, propilenoglicol, fluoreto de sódio, carboximetilcelulose, sacarina sódica, quartzo, sílica, metilparabeno, formaldeído, polimetilsiloxano e aroma. Sem óleo. Bisnaga com 90g. Sabor tutti-frutti ou menta. Obrigatório Registro na ANVISA.</t>
  </si>
  <si>
    <t xml:space="preserve">TAÇA DE BORRACHA. Descrição complementar: Utilizada para profilaxia dental. Possuem excelente flexibilidade. Disponível na cor branca. Embalagem com 1 unidade. Obrigatório Registro na ANVISA. Marca de referência: Microdont. </t>
  </si>
  <si>
    <t>ESCOVA DE PROFILAXIA ROBINSON FLEXÍVEL CILÍNDRICA | CA – para Contra Ângulo – Intra Oral. Descrição complementar: Escova para Profilaxia. Rotação máxima: 9.000 rpm. Mais detalhes: Super Flexível; Suas cerdas não deformam com o Uso; Não machucam a gengiva; Multi-coloridas. Obrigatório Registro na ANVISA. Marca de Referência: Dhpro ou Ultrasoft American Burrs.</t>
  </si>
  <si>
    <t>ESCOVA DE PROFILAXIA ROBINSON FLEXÍVEL CÔNICA | CA – para Contra Ângulo – Intra Oral. Descrição complementar: Escova para Profilaxia. Rotação máxima: 9.000 rpm. Mais detalhes: Super Flexível; Suas cerdas não deformam com o Uso; Não machucam a gengiva; Multi-coloridas. Obrigatório Registro na ANVISA. Marca de Referência: Dhpro ou Ultrasoft American Burrs.</t>
  </si>
  <si>
    <t>PONTA ULTRASSÔNICA PERIODONTIA G1. Descrição complementar: Indicado para remoção de tártaro supragengival em toda a superfície do dente e região interdental. Potência: 70% (MÉDIA ALTA). Uso com refrigeração. Autoclavável. Ponta deverá ser compatível com a marca do Ultrassom Ortus Bioscaler. Outras marcas de pontas não se adaptam ao equipamento. Obrigatório Registro na ANVISA. Marca de referência: Ortus Bioscaler.</t>
  </si>
  <si>
    <t>PONTA ULTRASSÔNICA PERIODONTIA G2. Descrição complementar: Indicado para remoção de tártaro supragengival, subgengival e região interdental. Potência: 70% (MÉDIA ALTA). Uso com refrigeração. Autoclavável. Ponta deverá ser compatível com a marca do Ultrassom Ortus Bioscaler. Outras marcas de pontas não se adaptam ao equipamento. Obrigatório Registro na ANVISA. Marca de referência: Ortus Bioscaler.</t>
  </si>
  <si>
    <t>PONTA ULTRASSÔNICA PERIODONTIA G4. Descrição complementar: Indicado para remoção de tártaro pesado e supragengival. Potência: 90% (ALTA). Uso com refrigeração. Autoclavável. Ponta deverá ser compatível com a marca do Ultrassom Ortus Bioscaler. Outras marcas de pontas não se adaptam ao equipamento. Obrigatório Registro na ANVISA. Marca de referência: Ortus Bioscaler.</t>
  </si>
  <si>
    <t>PONTA ULTRASSÔNICA PERIODONTIA T1-S. Descrição complementar: Indicado para remoção de tártaro subgengival e região interdental, alisamento e aplainamento radicular em pré-molares e molares. Uso com refrigeração. Potência de 70% (MÉDIA-ALTA). Autoclavável. Ponta deverá ser compatível com a marca do Ultrassom Schuster. Outras marcas de pontas não se adaptam ao equipamento. Obrigatório Registro na ANVISA. Marca de referência: Schuster.</t>
  </si>
  <si>
    <t>CIMENTO CIRÚRGICO PERIODONTAL. Descrição complementar: Embalagem com 90g de base + 90g de catalisador. Indicado para proteger feridas cirúrgicas, suturas ou dentes abalados por trauma. Não libera calor. Não contém eugenol, sabor ou odor desagradável. Não oferece nenhum desconforto ao paciente e oferece proteção comprovada para casos cirúrgicos. Dureza resiliente, resiste à fraturas ou rupturas. Sua superfície tem textura macia. Validade de 2 anos após a data de fabricação. Obrigatório registro na ANVISA. Marca de Referência: COE-PAK – GC.</t>
  </si>
  <si>
    <t>BICARBONATO DE SÓDIO PARA PROFI. Descrição complementar: Envelope contendo 40g de bicarbonato de sódio para uso de aparelho de profilaxia. Granulometria super fina. Acondicionado em caixa contendo 15 envelopes. Obrigatório registro na ANVISA. Marca de Referência: ASFER.</t>
  </si>
  <si>
    <t>CIMENTO FOSFATO DE ZINCO (KIT). Descrição complementar: Cimento Fosfato de zinco  para fixação de incrustações, coroas, pontes, reconstituição de paredes dentárias, restaurações provisórias, que possua grande resistência mecânica e baixa solubilidade e que seja bom isolante térmico e químico. Kit contendo frasco de 10 ml e 28 g de pó. Obrigatório Registro na ANVISA.</t>
  </si>
  <si>
    <t>CIMENTO FOSFATO DE ZINCO PARA CIMENTAÇÃO (LÍQUIDO). Descrição complementar: Deve possuir grande resistência e baixa solubilidade, eficaz isolante térmico e químico. Líquido límpido, incolor, viscoso. Composição: ácido fosfórico, hidróxido de alumínio, óxido de zinco, água destilada. Frasco contendo 10ml. Obrigatório Registro na ANVISA.</t>
  </si>
  <si>
    <t>CIMENTO FOSFATO DE ZINCO PARA CIMENTAÇÃO (PÓ). Descrição complementar: Deve possuir grande resistência e baixa solubilidade, eficaz isolante térmico e químico. Pó com partículas uniformes, ultrafinas, de cor característica conforme a numeração. Composição: óxido de zinco, óxido de magnésio, corantes CI 77288, CI 77268, CI 77491. Os pigmentos variam de acordo com a cor do produto. Frasco contendo 28g.Obrigatório Registro na ANVISA.</t>
  </si>
  <si>
    <t>CIMENTO DE IONÔMERO DE VIDRO AUTOPOLIMERIZÁVEL. Descrição complementar: Cimento Ionômero de Vidro Indicado para Restaurações pequenas Classe I e II; Dentes decíduos; Restaurações geriátricas; Restaurador intermediário e como base para classes I e II usando a técnica de sanduíche; Restaurações Classe V; Núcleos; Restaurações cervicais; Restaurações provisórias; Restaurações que utilize a técnica de Tratamento Restaurador Atraumático (ART); Lesões por ab-fração. Kit Embalagem com 6g Líquido + 10g de pó + Acessórios. - COR A 1 ou A 2 Marca de Referência: RIVA SELF CURE - SDI.</t>
  </si>
  <si>
    <t>CIMENTO DE IONÔMERO DE VIDRO FOTOPOLIMERIZÁVEL. Descrição complementar: Embalagem com 1 Frasco com 7.2mL (8g) líquido e 1 frasco com 15g pó. Cimento restaurador à base de ionômero de vidro reforçado com resina e fotopolimerizável. Com excelente estética, liberação de flúor e adere quimicamente à estrutura dental. Fotopolimerizável. Livre de BPA. Indicação: Restaurações pequenas de classes I, II e III; Restaurações de classe V; Restaurações de dentes decíduos; Restaurações geriátricas; Núcleos; Selante para cicatrículas e fissuras; Restaurações de superfícies de raiz; Erosão cervical; Abfrações; Restaurações provisórias; Forramento ou preenchimento; e Técnica de sanduíche.  Modelo: Kit A2. Obrigatório registro na ANVISA. Marca de Referência: RIVA LIGHT CURE - SDI</t>
  </si>
  <si>
    <t>CIMENTO RESTAURADOR PROVISÓRIO PÓ E LÍQUIDO. Descrição complementar: Embalagem com 38g de Pó + 15ml de Líquido. Pó em cor marfim; Composição Pó: Óxido de Zinco, Poli Metacrilato de Metila. Composição Líquido: Eugenol 99,5%, Ácido Acético 0,5%. Obrigatório Registro na ANVISA. Marca de Referência: IRM - Dentsply Sirona.</t>
  </si>
  <si>
    <t>OBTURADOR PROVISÓRIO. Descrição complementar: Pote com 25g. Amarelo, sem Flúor. Fácil manipulação e remoção. Evita contaminações. Vedação hermética. Não contém eugenol. Validade: 24 meses a partir da data de fabricação. Obrigatório Registro na ANVISA. Marca de Referência: Villevie.</t>
  </si>
  <si>
    <t>CIMENTO DE HIDRÓXIDO DE CÁLCIO. Descrição complementar: Radiopaco e auto-endurecível. Kit com 1 tubo de pasta base de 13g + 1 tubo de pasta catalisadora de 11g + 1 bloco de mistura. Coloração semelhante à dentina, com pigmentos radiopacificantes. Presa rápida: rápido endurecimento. Ph alcalino. Não interfere na polimerização de resinas. Alta resistência à compressão e à dissolução. Biocompatível. Composição Base: Ester Glicol Salicilato, Fosfato de Cálcio, Tungstato de Cálcio, Óxido de Zinco e Corantes Minerais. Composição Catalisador: Etiltolueno Sulfonamida, Hidróxido de Cálcio, Óxido de Zinco, Dióxido de Titânio, Estearato de Zinco e Corantes Minerais. Validade: 3 anos. Proibido reprocessar. Obrigatório Registro na ANVISA. Marca de Referência: Hydro C - Dentsply Sirona.</t>
  </si>
  <si>
    <t>HIDRÓXIDO DE CÁLCIO P.A. Embalagem com 10 g. Descrição complementar: Conta com pH altamente alcalino (12,4). Biocompatível. Alto grau de pureza. Matérias-primas selecionadas. Estimula a formação de dentina esclerosada e reparadora. Atua como protetor da polpa contra os estímulos termoelétricos e da ação de agentes tóxicos de alguns materiais restauradores. Provoca a inibição da proliferação bacteriana. Atua na endodontia como material intracanal como potente antimicrobiano. Composição: Hidróxido de Cálcio P.A. (99 a 100,5%). Obrigatório Registro na ANVISA.</t>
  </si>
  <si>
    <t>GEL ENZIMÁTICO - PARA REMOÇÃO ATRAUMÁTICA DE CÁRIE. Descrição complementar: Bisnaga de gel para tratamento atraumático de cáries que compreende uma atividade enzimática de 3.000 U/mg, no qual a papaína se encontra bioencapsulada com a exclusiva EBE Technology (Emulsão Buffer Encapsulante), que imobiliza e lhe confere estabilidade. Resistência ao armazenamento mesmo em condições desfavoráveis, sem exigir refrigeração, e uma maior potência antibacteriana e antifúngica, com aumento de seu poder antisséptico. Produto não apresenta toxicidade aos tecidos. Registro na Anvisa Classe 2. Bisnaga com 3ml. Marca Referência: Brix 3000.</t>
  </si>
  <si>
    <t>VERNIZ CAVITÁRIO. Descrição complementar: Verniz  cavitário de secagem rápida, para forramento de cavidades, protege a polpa dentária nas restaurações de amálgama, isolando-a térmica e quimicamente. Impede a ação dos líquidos bucais. Frasco com 15 ml. Obrigatório Registro na ANVISA. Marca de Referência: Cavitine.</t>
  </si>
  <si>
    <t>VERNIZ SELANTE PARA IONÔMERO DE VIDRO. Descrição complementar: Usado para a prevenção contra a contaminação de saliva e água nas superfícies de cimento de ionômero de vidro após as primeiras 24 horas depois do tratamento. Fotopolimerizável. Apresentação em frasco com 5 ml. Obrigatório Registro na ANVISA. Marca de referência: RIVA COAT - SDI. (A marca do condicionador deve ser a mesma dos itens 90 e 91.)</t>
  </si>
  <si>
    <t>VERNIZ DE FLÚOR. Descrição complementar: Verniz com flúor contendo 5% de fluoreto de sódio (equivalente a 2,26% de flúor) em uma base adesiva de resinas naturais. Aplicação tópica fácil e eficiente, permitindo um contato prolongado do flúor com o esmalte. Excipientes: colofônia, etilcelulose, bálsamo de tolú, cera de abelha, toluenosulfonamida, vanilina, sacarina, álcool absoluto. Embalagem contendo 10ml de Fluoreto de Sódio 5% e 10ml de solvente. Solução: Álcool etílico. Obrigatório Registro na Anvisa. Marca de referência: Fluorniz - SS White ou Duofluorid XII - FGM.</t>
  </si>
  <si>
    <t>CARIOSTÁTICO 30%. DescrIção complementar: Tem ação bactericida, devido à presença da Prata. Ação preventiva e remineralizante, pela ação do flúor. Ação antimicrobiana, agindo mais especificamente sobre Str. Mutans. Certificado: ISO. Frasco com 5 ml. Registro na ANVISA. Marca de Referência: Cariestop - Biodinâmica.</t>
  </si>
  <si>
    <t>DIGLUCONATO DE CLOREXIDINA 2% - 100ML. Solução anti-séptica com atividade antibacteriana. Pode ser usado tanto para desinfecção de preparos cavitários como para anti-sepsia das mãos do profissional e equipamentos. Produto de baixa toxidade. Potente ação bactericida. Possui substantividade e seu efeito residual é de aproximadamente 48 horas. Alta capacidade de umidificação da dentina, facilitando a penetração dos sistemas adesivos hidrofílicos. Não interfere na adesão dos agentes de união. Não mancha as restaurações. Obrigatório registro na ANVISA. Marca de Referência: Clorhexidina 2% - Maquira.</t>
  </si>
  <si>
    <t>ADESIVO MONOCOMPONENTE. Descrição complementar: convencional de dois passos, monocomponente (primer e adesivo em um frasco), técnica do condicionamento ácido total; solvente à base de etanol, contém nanopartículas. Com MDP (Metacriloiloxidecil Di-hidrogênio Fosfato). Apresentação em embalagem com 6ml. Obrigatório Registro na ANVISA. Marca de Referência: Adesivo Ambar - FGM.</t>
  </si>
  <si>
    <t>SISTEMA ADESIVO FOTOPOLIMERIZÁVEL DE FRASCO ÚNICO. Descrição complementar: Sistema adesivo de frasco único (5ª geração) fotopolimerizável; Contém 10% em peso de carga nanoparticulada; Frasco laranja; Solvente à base de água e álcool; Primer e adesivo em um só frasco. Frasco de 6g; Frasco com tampa "flip top". Apresentação em frasco de 6gramas. Obrigatório Registro na ANVISA. Marca de Referência: Adesivo Adper Single Bond 2 3M.</t>
  </si>
  <si>
    <t>AMÁLGAMA CAPSULAR 01 PORÇÃO. Descrição complementar: Cápsula contendo 01 porção. Utilizado com restaurador dentário. Presa Regular. Variação dimensional positiva. Variação dimensional positiva de GS-80. Não contém zinco; isenta da fase gama II. Composição: 40% de Prata, 31,3% de Estanho, 28,7% de cobre e 47,9% de Mercúrio. Obrigatório Registro na ANVISA. Marca de Referência: SDI.</t>
  </si>
  <si>
    <t>AMÁLGAMA CAPSULAR 02 PORÇÕES. Descrição complementar:Cápsula contendo 02 porções. Utilizado com restaurador dentário. Variação dimensional positiva de GS-80. Não contém zinco; isenta da fase gama II. Composição: 40% de Prata, 31,3% de Estanho, 28,7% de cobre e 47,9% de Mercúrio. Presa Regular. Obrigatório Registro na ANVISA. Marca de Referência: SDI.</t>
  </si>
  <si>
    <t>CONDICIONADOR ÁCIDO FOSFÓRICO. Descrição Complementar: Condicionador ácido fosfórico a 37% em gel. Apresentação em seringa com 2,5 ml e ponta aplicadora. Marca de Referência: Villevie.</t>
  </si>
  <si>
    <t>CONDICIONADOR ÁCIDO POLIACRÍLICO. Descrição complementar: Solução amena de ácido poliacrílico desenvolvida para remover parcialmente a "smear layer" de dentina e esmalte. Possui 26% de ácido poliacrílico. Indicado o uso antes da aplicação de ionômero de vidro que necessita de condicionamento prévio. Composição: Ácido poliacrílico, água, FCF Azul (corante). Apresentação: Frasco único com 10 ml. Obrigatório Registro na ANVISA. Marca de referência RIVA Conditioner. (A marca do condicionador deve ser a mesma dos itens 36 e 37.)</t>
  </si>
  <si>
    <t>SELANTE DE FÓSSULAS E FISSURAS FOTOPOLIMERIZÁVEL. Descrição complementar: Contém 50% em peso de cargas inorgânicas com liberador de flúor, desenvolvido para selar fóssulas e fissuras. Composição: Monômero NCO, Nupol Bis GMA, TEGDMA, Penta, N-metil Dietolamina, BHT, Metacrilato de 2_n, Canforoquinona, Cervit T 1000, Bário Silanizado, Fluoreto de Sódio, Cabosil TS 720 e Titanox 3328. Apresentação em seringa com 2gramas. Obrigatório Registro na Anvisa. Marca de Referência: FluroShield.</t>
  </si>
  <si>
    <t>APLICADOR DESCARTÁVEL, USO ODONTOLÓGICO EXTRA FINO. Descrição complementar: Indicados para levar e aplicar soluções como: evidenciadores, adesivos, selantes, soluções hemostáticas, ácidos etc. Possui haste dobrável (1 dobra) e ponta com cerdas de nylon no tamanho: extra fino 1,0mm (1/16 de gota). Apresentação em embalagem com 100 unidades. Deverá estar de acordo com as normas da ANVISA. Marca de Referência: Aplicador Kg Brush - KG Sorensen</t>
  </si>
  <si>
    <t>APLICADOR DESCARTÁVEL, USO ODONTOLÓGICO REGULAR. Descrição complementar: Indicados para levar e aplicar soluções como: evidenciadores, adesivos, selantes, soluções hemostáticas, ácidos etc. Possui haste dobrável (1 dobra) e ponta com cerdas de nylon no tamanho: regular 2,0mm (1,4 de gota). Deverá estar de acordo com as normas da ANVISA. Marca de Referência: Aplicador Kg Brush - KG Sorensen</t>
  </si>
  <si>
    <t>APLICADOR DESCARTÁVEL, USO ODONTOLÓGICO FINO. Descrição complementar: Indicados para levar e aplicar soluções como: evidenciadores, adesivos, selantes, soluções hemostáticas, ácidos etc. Possui haste dobrável (1 dobra) e ponta com cerdas de nylon no tamanho: fino 1,5mm (1/8 de gota). Deverá estar de acordo com as normas da ANVISA. Marca de Referência: Aplicador Kg Brush - KG Sorensen</t>
  </si>
  <si>
    <t>TIRA DE LIXA ABRASIVA EM AÇO. Descrição complementar: Embalagem com 12 unidades de 4mm x 130mm. Indicada para remoção de excesso de amálgama interposto nas ameias. Espessura de apenas 0,10mm; Grãos de óxido de alumínio fixados pelo processo de eletrodeposição; Maior aderência dos grãos de óxido de alumínio; Maior flexibilidade, não quebra; Obrigatório Registro na ANVISA. Marca de Referência: TDV.</t>
  </si>
  <si>
    <t>TIRA DE POLIÉSTER PRÉ-CORTADAS. Descrição complementar: Matriz odontológica de poliéster em forma de fita. Embalagem com 50 unidades pré-cortadas, no tamanho 0,05 x 10 x 100mm. Utilizadas em isolamento de restaurações interproximais com resina composta. 100% poliéster e super flexível. Obrigatório Registro na ANVISA. Marca de Referência: FAVA.</t>
  </si>
  <si>
    <t>TIRA DE LIXA DE POLIÉSTER PARA ACABAMENTO E POLIMENTO. Descrição complementar: Embalagem com 50 unidades. Tamanho: 4mm de largura e 170 mm de comprimento. Abrasivo à base de óxido de alumínio e costado de poliéster. Abrasivo de granulação grossa (cinza) e média (branca). Acabamento e polimento em superfícies proximais de restaurações realizadas com resina composta e ionômero de vidro. Cada tira possui centro neutro, sem abrasivos, que facilita na introdução nas superfícies interproximais dos dentes. Obrigatório Registro na ANVISA. Marca de Referência: SofLex - 3M.</t>
  </si>
  <si>
    <t>RESINA COMPOSTA FOTOPOLIMERIZÁVEL COR A1. Descrição complementar: Resina micro-híbrida à base de Bis-GMA, composta por vidro de bário alumínio fluoretado e partículas pré-polimerizadas; compatível com quaisquer sistemas adesivos; possui efeitos ópticos naturais (opalescência, fluorescência e translucidez); possui consistência macia e não pegajosa; é uma resina composta com indicação de preenchimento de 1mm. Contém aprox. 61% de carga por volume, com 60% de carga inorgânica por volume e tamanho de partículas de 0,005–10 μm; Seringa c/ 4 g. Cor A 1. Registro na ANVISA. Marca de referência: Charisma.</t>
  </si>
  <si>
    <t>RESINA COMPOSTA FOTOPOLIMERIZÁVEL COR A2. Descrição complementar: Resina micro-híbrida à base de Bis-GMA, composta por vidro de bário alumínio fluoretado e partículas pré-polimerizadas; compatível com quaisquer sistemas adesivos; possui efeitos ópticos naturais (opalescência, fluorescência e translucidez); possui consistência macia e não pegajosa; é uma resina composta com indicação de preenchimento de 1mm. Contém aprox. 61% de carga por volume, com 60% de carga inorgânica por volume e tamanho de partículas de 0,005–10 μm; Seringa c/ 4 g. Cor A2. Registro na ANVISA. Marca de referência: Charisma.</t>
  </si>
  <si>
    <t>RESINA COMPOSTA FOTOPOLIMERIZÁVEL COR A3. Descrição complementar: Resina micro-híbrida à base de Bis-GMA, composta por vidro de bário alumínio fluoretado e partículas pré-polimerizadas; compatível com quaisquer sistemas adesivos; possui efeitos ópticos naturais (opalescência, fluorescência e translucidez); possui consistência macia e não pegajosa; é uma resina composta com indicação de preenchimento de 1mm. Contém aprox. 61% de carga por volume, com 60% de carga inorgânica por volume e tamanho de partículas de 0,005–10 μm; Seringa c/ 4 g. Cor A3. Registro na ANVISA. Marca de referência: Charisma.</t>
  </si>
  <si>
    <t>RESINA COMPOSTA FOTOPOLIMERIZÁVEL COR A3,5. Descrição complementar: Resina micro-híbrida à base de Bis-GMA, composta por vidro de bário alumínio fluoretado e partículas pré-polimerizadas; compatível com quaisquer sistemas adesivos; possui efeitos ópticos naturais (opalescência, fluorescência e translucidez); possui consistência macia e não pegajosa; é uma resina composta com indicação de preenchimento de 1mm. Contém aprox. 61% de carga por volume, com 60% de carga inorgânica por volume e tamanho de partículas de 0,005–10 μm; Seringa c/ 4 g. Cor A3,5. Registro na ANVISA. Marca de referência: Charisma.</t>
  </si>
  <si>
    <t>RESINA COMPOSTA FOTOPOLIMERIZÁVEL COR B1. Descrição complementar: Resina micro-híbrida à base de Bis-GMA, composta por vidro de bário alumínio fluoretado e partículas pré-polimerizadas; compatível com quaisquer sistemas adesivos; possui efeitos ópticos naturais (opalescência, fluorescência e translucidez); possui consistência macia e não pegajosa; é uma resina composta com indicação de preenchimento de 1mm. Contém aprox. 61% de carga por volume, com 60% de carga inorgânica por volume e tamanho de partículas de 0,005–10 μm; Seringa c/ 4 g. Cor B1. Registro na ANVISA. Marca de referência: Charisma.</t>
  </si>
  <si>
    <t>RESINA COMPOSTA FOTOPOLIMERIZÁVEL COR B2. Descrição complementar: Resina micro-híbrida à base de Bis-GMA, composta por vidro de bário alumínio fluoretado e partículas pré-polimerizadas; compatível com quaisquer sistemas adesivos; possui efeitos ópticos naturais (opalescência, fluorescência e translucidez); possui consistência macia e não pegajosa; é uma resina composta com indicação de preenchimento de 1mm. Contém aprox. 61% de carga por volume, com 60% de carga inorgânica por volume e tamanho de partículas de 0,005–10 μm; Seringa c/ 4 g. Cor B2. Registro na ANVISA. Marca de referência: Charisma.</t>
  </si>
  <si>
    <t>RESINA COMPOSTA FOTOPOLIMERIZÁVEL COR B3. Descrição complementar: Resina micro-híbrida à base de Bis-GMA, composta por vidro de bário alumínio fluoretado e partículas pré-polimerizadas; compatível com quaisquer sistemas adesivos; possui efeitos ópticos naturais (opalescência, fluorescência e translucidez); possui consistência macia e não pegajosa; é uma resina composta com indicação de preenchimento de 1mm. Contém aprox. 61% de carga por volume, com 60% de carga inorgânica por volume e tamanho de partículas de 0,005–10 μm; Seringa c/ 4 g. Cor B3. Registro na ANVISA. Marca de referência: Charisma.</t>
  </si>
  <si>
    <t>RESINA COMPOSTA FOTOPOLIMERIZÁVEL COR OA2. Descrição complementar: Resina micro-híbrida à base de Bis-GMA, composta por vidro de bário alumínio fluoretado e partículas pré-polimerizadas; compatível com quaisquer sistemas adesivos; possui efeitos ópticos naturais (opalescência, fluorescência e translucidez); possui consistência macia e não pegajosa; é uma resina composta com indicação de preenchimento de 1mm. Contém aprox. 61% de carga por volume, com 60% de carga inorgânica por volume e tamanho de partículas de 0,005–10 μm; Seringa c/ 4 g. Cor OA2. Registro na ANVISA. Marca de referência: Charisma.</t>
  </si>
  <si>
    <t>RESINA COMPOSTA FOTOPOLIMERIZÁVEL COR INCISAL. Descrição complementar: Consistência: Composta. 
Preenchimento: 2,5mm. Restaurador universal microhíbrido. Composição: TEGDMA, BisGMA, Cerâmica silanizada tratada, 2-Benzotriazolil-4-metilfenol. Elevada resistência ao desgaste. Elevada dureza. Resistência à compressão e à fratura. Efeito camaleônico que imita as estruturas dentais. Carga em zircônia e sílica para elevadas propriedades mecânicas. Maior fluorescência. Seringa c/ 4g. Cor Incisal. Registro na ANVISA. Marca de referência: Charisma ou Z100 3M.</t>
  </si>
  <si>
    <t>RESINA ODONTOLÓGICA FLOW. Descrição complementar: é uma resina composta, híbrida e de consistência fluida. Contém 72 % de carga inorgânica silanizada composta de micropartículas de bário-alumino silicato e dióxido de silício nanoparticulado com tamanho de partícula na faixa de 0,05 a 5,0 microns. Contém ainda monômeros metacrílicos [como TEGDMA, Bis(EMA), Bis(GMA)], canforquinona, co-iniciadores, conservantes e pigmentos. Características: Fotopolimerizável. Baixa viscosidade. Apresenta características radiopacas. Elevada resistência mecânica. Alto brilho. Baixa contração de polimerização através de micropartículas vitrocerâmicas modificadas organicamente. Compatibilidade com todos os adesivos e resinas. Preenchimento: 2mm. Seringa c/ 2g. Cor Incisal.Cor A2. Tempo de polimerização: 20 segundos. Obrigatório Registro na ANVISA.</t>
  </si>
  <si>
    <t>PASTA DIAMANTADA PARA POLIMENTO. Descrição complementar: Pasta diamantada para acabamento e polimento em resinas compostas e acrílicas. Embalagem com 1 seringa com 2 gramas e ponteira. Obrigatório Registro na ANVISA. Marca de referência: Diamond Excel - FGM.</t>
  </si>
  <si>
    <t>KIT DE ACABAMENTO E POLIMENTO DE RESINA - PONTAS EM FORMATO CHAMA. Descrição complementar: Embalagem com 7 unidades. Características: Pontas de resina impregnadas com abrasivo. Sistema de acabamento e polimento de passo único (acabamento e polimento). Indicado para restaurações diretas e indiretas confeccionadas em resinas e compômeros. Aplicação: Indicado para o acabamento final de resturações em resinas, compósitos, compômeros restauradores e nas bordas de restaurações indiretas fixadas em cimentos resinosos. Obrigatório Registro na ANVISA. Marca de referência: ENHANCE - Dentsply.</t>
  </si>
  <si>
    <t>KIT DE ACABAMENTO E POLIMENTO DE RESINA - PONTAS EM FORMATO DE DISCO. Descrição complementar: Embalagem com 7 unidades. Características: Pontas de resina impregnadas com abrasivo. Sistema de acabamento e polimento de passo único (acabamento e polimento). Indicado para restaurações diretas e indiretas confeccionadas em resinas e compômeros. Aplicação: Indicado para o acabamento final de resturações em resinas, compósitos, compômeros restauradores e nas bordas de restaurações indiretas fixadas em cimentos resinosos. Obrigatório Registro na ANVISA. Marca de referência: ENHANCE - Dentsply.</t>
  </si>
  <si>
    <t>KIT ACABAMENTO E POLIMENTO DE RESINA COMPOSTA. Descrição complementar: Kit com 4 silicones abrasivos de granulação fina + 4 silicones abrasivos de granulação extra fina. Numerações 8091F, 8092F, 8093F, 8094F e 8091FF, 8092FF, 8093FF e 8094FF. As pontas de silicone diamantadas são utilizadas em diferentes processos de polimento inicial, polimento final e alto brilho em resinas e metais. Cada cor indica o tipo abrasivo e foram criados para serem utilizados na sequência. Utilizar baixa rotação, preferencialmente sob refrigeração de água. Composição: Cloro sulfonado polietileno carbureto de silício, corante, haste metálica. Nova embalagem COM 6 PONTAS. Formatos: Disco, Chama e Taça. 1ª Fase Amarela: Acabamento. 2ª Fase Cinza: Polimento. Incluído o broqueiro. Obrigatório registro na ANVISA. Marca de referência: KG Sorensen</t>
  </si>
  <si>
    <t>KIT DE BROCAS POLIMENTO DE RESINA - BR – FORMATO DE DISCO, TAÇA E CHAMA DE VELA. Descrição complementar: Acabamento e polimento final de restaurações e facetas confeccionadas com compósitos restauradores de nano partículas, microhíbridas ou ainda de micropartículas. Compostas de tripolímeros, sílicas e óxido de alumínio. Obrigatório Registro na ANVISA. Marca de Referência: Allprime.</t>
  </si>
  <si>
    <t>SERINGA PARA APLICAÇÃO DE MATERIAIS. Descrição complementar: Sistema idealizado para injetar quaisquer materiais dentários viscosos: resinas, cimentos, ionômeros, pastas ou géis, evitando a formação de bolhas de ar. Fabricado em policarbonato. Pistola autoclavável. Obrigatório Registro na ANVISA. Marca de referência: Centrix DFL.</t>
  </si>
  <si>
    <t>PONTA DE APLICAÇÃO Nº 2. Descrição complementar: Ponteira Nº 2 Cânula reta (Ponta Agulha): Composta por aço inox, com diâmetro de 0,8mm, utilizada em restaurações em túnel, para materiais como ionômeros de vidro,cimentação de pinos, materiais de moldagem e demais materiais mais fluidos. Similar às Centrix de êmbolo Verde; Ponta Agulha metálica. Não reutilizável. Embalagem com 20 unidades com êmbolos. Registro na ANVISA. (A marca deve ser a mesma ou compatível com o ítem 133 do Lote 57).</t>
  </si>
  <si>
    <t>PONTA DE APLICAÇÃO Nº 4. Descrição complementar: Ponteira Nº 4 Cânula plástica curva (LV Baixa Viscosidade para Anteriores): composta de polipropileno, com abertura de 1,0mm, utilizada para compósitos em posterior e materiais para construção de núcleos. Possui maior capacidade de volume. Similar as Pontas Centrix de êmbolo cinza LV Baixa Viscosidade Ponta Fina para anteriores. Embalagem contendo: 20 unidades de cânula plástica curta Nº4 com abertura de 1,0mm com êmbolos. Registro na ANVISA. (A marca deve ser a mesma ou compatível com o ítem 133 do Lote 57).</t>
  </si>
  <si>
    <t>FITA BANDA MATRIZ METÁLICA 05x0,05x500mm. Descrição complementar: Conta com bordas lisas/uniformes para preservação dos tecidos moles, ideal para realizar a reconstrução do contato interproximal dental em restaurações. Tiras de aço para restauração. É flexível para maior acomodação em volta do dente (promove o contorno interproximal). Confeccionada de aço inoxidável. Fácil remoção sem danificar a restauração. Embalagem com 50cm de fita. Obrigatório Registro na ANVISA.</t>
  </si>
  <si>
    <t>FITA BANDA MATRIZ METÁLICA 07x0,05x500mm. Descrição complementar: Conta com bordas lisas/uniformes para preservação dos tecidos moles, ideal para realizar a reconstrução do contato interproximal dental em restaurações. Tiras de aço para restauração. É flexível para maior acomodação em volta do dente (promove o contorno interproximal). Confeccionada de aço inoxidável. Fácil remoção sem danificar a restauração. Embalagem com 50cm de fita. Obrigatório Registro na ANVISA.</t>
  </si>
  <si>
    <t>CUNHA DE MADEIRA. Descrição complementar: sortidas e anatômicas. Embalagem com 100 unidades. Indicado para separar os dentes e prender a matriz na superfície proximal dos dentes. Pronta para o uso, dispensa a realização de cortes ou ajustes, pois o seu formato agudo facilita a sua introdução na ameia e garante a fixação das matrizes. Obrigatório Registro na ANVISA.</t>
  </si>
  <si>
    <t>LENÇOL DE BORRACHA. Descrição complementar: O lençol de borracha é produzido de látex natural e utilizado para isolamento absoluto do campo operatório, reduzindo a possibilidade de contaminação. Isento de pó. Cor Azul. Gramatura Grossa. Tamanho 15x15cm. Aroma de menta. Apresentação em embalagem contendo 26 unidades. Obrigatório Registro na ANVISA. Marca de referência: Sanctuary KDent.</t>
  </si>
  <si>
    <t>GRAMPO PARA ISOLAMENTO nº 14. Descrição complementar: Indicado para molares parcialmente erupcionados ou de anatomia irregular. As garras são projetadas para uma segura estabilidade.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</si>
  <si>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26. Descrição complementar: Indicado para molares.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</si>
  <si>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27. Descrição complementar: Indicado para pré-molares superiores e inferiores. possui uma curvatura gengival que promove maior estabilidade.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</si>
  <si>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212. Descrição complementar: Indicado para caninos e incisivos superiores e inferiores.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</si>
  <si>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202. Descrição complementar: Indicado para molares superiores mais volumosos.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</si>
  <si>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W2A. Descrição complementar: Indicado para pequenos pré-molares.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</si>
  <si>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14A. Descrição complementar: Indicado para molares de grande tamanho e parcialmente erupcionados ou de anatomia irregular. As garras são profundamente projetadas e fazem quatro pontos de contato nos cantos.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</si>
  <si>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206. Descrição complementar: Indicado para pré-molares superiores e inferiores. Com projeções das garras, convenientemente ajustadas à curvatura da linha da gengiva, proporcionando melhor estabilidade.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</si>
  <si>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W8A. Descrição complementar: Indicado para dentes molares e pequenos molares parcialmente erupcionados, ou de forma irregular. Possui quatro pontos de contato nas garras. É também muito utilizado em molares decíduos.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</si>
  <si>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00. Descrição complementar: Indicado para pequenos pré-molares. Possuem curvaturas mais altas para melhor visualização. Também são usados em odontopediatria.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</si>
  <si>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211. Descrição complementar: Indicado para dentes anteriores e pré-molares.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</si>
  <si>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210. Descrição complementar: Indicado para bateria labial.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</si>
  <si>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207. Descrição complementar: Indicado para pré-molares superiores e inferiores. Semelhante ao Nº 206, com garras menores que evitam o traumatismo gengival.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</si>
  <si>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204. Descrição complementar: Indicado para molares esquerdos. Recomendado para molares inferiores e em odontopediatria.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</si>
  <si>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209. Descrição complementar: Indicado para pequenos pré-molares inferiores. De garras planas e pequenas.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</si>
  <si>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212L. Descrição complementar: Indicado para dentes anteriores do lado esquerdo.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</si>
  <si>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212R. Descrição complementar: Indicado para dentes anteriores do lado direito.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</si>
  <si>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205. Descrição complementar: Indicado para molares superiores mais volumosos.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</si>
  <si>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203. Descrição complementar: Indicado para molares direitos. Recomendado para molares inferiores e em odontopediatria.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</si>
  <si>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208. Descrição complementar: Indicado para pré-molares superiores e inferiores. De garras largas e planas que se adaptam a pré-molares maiores.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</si>
  <si>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8A. Descrição complementar: Indicado para raízes de molares parcialmente erupcionados ou molares atípicos. Possui quatro pontos de contato.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</si>
  <si>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28. Descrição complementar: Indicado para molares inferiores. Suas mandíbulas chatas evitam injúria gengival.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</si>
  <si>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201. Descrição complementar: Indicado para molares superiores, com garras levemente arredondadas. As projeções das garras estão de acordo com a linha de curvatura da gengiva, proporcionando melhor estabilidade.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</si>
  <si>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2A. Descrição complementar: Indicado para pequenos pré-molares com pouca retenção.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</si>
  <si>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29. Descrição complementar: Indicado para pré-molares inferiores. Suas mandíbulas chatas evitam injúria gengival.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</si>
  <si>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200. Descrição complementar: Indicado para molares inferiores, com garras de superfície planas que não danificam a gengiva.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</si>
  <si>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1A. Descrição complementar: Indicado para caninos e pré-molares com pouca retenção.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</si>
  <si>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13A. Descrição complementar: Indicado para o 3º molar direito e esquerdo, dentes em erupção; apresentam mandíbulas serrilhadas.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</si>
  <si>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 8. Descrição complementar: Indicado para molares superiores. Apresenta mandíbula com área para melhor contornar o dente, promovendo maior estabilidade.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</si>
  <si>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12A. Descrição complementar: Indicado para o 3º molar direito e esquerdo, dentes em erupção; apresentam mandíbulas serrilhadas.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</si>
  <si>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0. Descrição complementar: Indicado para pequenos pré-molares. Possuem curvaturas mais altas para melhor visualização. Também são usados em odontopediatria.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</si>
  <si>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3. Descrição complementar: Indicado para pequenos molares inferiores. Base plana.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</si>
  <si>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 7. Descrição complementar: Indicado para molares superiores.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</si>
  <si>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2. Descrição complementar: Indicado para pequenos pré-molares com pouca retenção.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</si>
  <si>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 4. Descrição complementar: Indicado para pequenos molares inferiores. Base plana.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</si>
  <si>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 11a. Descrição complementar: Indicado para molares com pouca retenção.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</si>
  <si>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GRAMPO PARA ISOLAMENTO nº W56. Descrição complementar: Grampo sem asa para molares pequenos e irregulares. Embalagem com 1 unidade. Indicado para segurar o lençol de borracha no dente durante o isolamento absoluto. Corte e estampagem automática para manutenção de um padrão de tamanho e forma. Tratamento térmico a vácuo. Aço inox de maior resistência e memória elástica; Têmpera tríplice. Acabamento acetinado, de reduzido reflexo. Rigoroso teste de Controle de Qualidade, garantia de longa durabilidade. Obrigatório Registro na ANVISA. Marca de referência: Duflex - SS White.</t>
  </si>
  <si>
    <t>CIMENTO ENDODÔNTICO. Descrição complementar: Embalagem com 1 pó 12g + 1 líquido 10ml. Líquido (base de eugenol); pó (base de óxido de zinco). Boa tolerância pelos tecidos apicais. Radiopacidade. Impermeabilidade. Fina granulação. Cimento endodôntico à base de Óxido de Zinco e Eugenol. De uso único. Tempo de presa: aproximadamente 20 minutos. Seu armazenamento deve ser em temperatura ambiente entre 15°C e 30°C e ao abrigo de luz solar direta. Validade: 3 anos a partir da data de fabricação. Obrigatório Registro na ANVISA. Marca de Referência: Endofill - Dentsply Sirona</t>
  </si>
  <si>
    <t>CIMENTO REPARADOR MTA. Descrição complementar: Embalagem com 2 sachês de 0,14g cada MTA Branco e 3ml de água destilada. Para tratamento de perfurações. Ação antibacteriana. Não sofre degradação. Induz a neoformação de cemento perirradicular. Alta alcalinidade. Baixa solubilidade. Biocompatibilidade tecidual. Boa resistência à compressão: 44,2 Mpa. Alta radiopacidade. Tempo de presa final bastante reduzidos comparado aos similares. Libera íons Cálcio. Propriedade hidrofílica. Vedamento biológico. Impede infiltração marginal. Registro na ANVISA. Marca de Referência: Angelus.</t>
  </si>
  <si>
    <t>EUGENOL. Descrição complementar: Obtido através do Óleo de Cravo; Líquido de cor Amarelo Claro; Solúvel no álcool, clorofórmio, éter e em óleos; Apresenta ação calmante (anódina) sobre a polpa; Conta com propriedades analgésicas, antissépticas e balsâmicas, anti-inflamatórias e cicatrizantes; Biocompatível. Composição: Eugenol U.S.P. (99 a 100%). Frasco com 20 ml. Registro na ANVISA.</t>
  </si>
  <si>
    <t>TRICRESOL FORMALINA. Descrição complementar: Material para desinfecção de canal radicular. Usado como curativo de demora em casos de necrose pulpar, que alia as propriedades do Formaldeído com o Cresol. Possui ação bactericida. Apresentação em Frasco com 10 ml. Marca de Referência: Tricresol formalina - Biodinâmica.</t>
  </si>
  <si>
    <t xml:space="preserve">HIDROCORTISONA. Descrição complementar: Suspensão otológica. Uso odontológico para controle da reação inflamatória nos tecidos pulpares. Sulfato de polimixina B 10.000 UI/mL + sulfato de Neomicina 5mg/mL + Hidrocortisona 10mg/mL - uso tópico. Apresentação em Frasco com 10ml. Registro na ANVISA. Marca de Referência: Otosporin. </t>
  </si>
  <si>
    <t>FORMOCRESOL. Descrição complementar: Medicação endodôntica com função de fixar a polpa viva, mantendo-a inerte e possibilitando a conservação do dente decíduo até a época próxima da queda fisiológica. Possui ação antibacteriana potente pela ação de seus componentes, o que justifica seu uso em curativos de demora em tratamentos endodônticos. Apresentação em Frasco com 10 ml. Marca de Referência: Formocresol - Biodinâmica.</t>
  </si>
  <si>
    <t>PARAMONOCLOROFENOL CANFORADO. Descrição complementar: Material para Desinfecção de Canal Radicular. Possui ação bactericida de amplo espectro. Frasco com 20 ml. Registro na ANVISA. Marca de Referência: Paramonoclofenol canforado - Biodinâmica.</t>
  </si>
  <si>
    <t xml:space="preserve">HIDRÓXIDO DE CÁLCIO HYDROPAST COM IODOFÓRMIO. Descrição complementar: Pasta de Hidróxido de Cálcio com Iodofórmio pronta para o uso. Permite fácil aplicação. Conta com ação antibacteriana. pH altamente alcalino (12,4). Biocompatível. Consistência ideal para escoamento no canal radicular. Composição: Hidróxido de Cálcio (38%), Iodofórmio (26%) e Veículo. Embalagem com 2,5g. Obrigatório Regostro na ANVISA. Marca de referência: Biodinâmica. </t>
  </si>
  <si>
    <t>EDTA TRISSÓDICO 17%. Descrição complementar: Este composto descalcifica a dentina a uma profundidade de 10 a 30 µm em 5 minutos. Sua solubilidade chega a 30%; pH entre 7,0 e 8,0. Frasco com 20 ml. Marca de Referência: Biodinâmica.</t>
  </si>
  <si>
    <t>HIPOCLORITO DE SÓDIO A 0,5% - LÍQUIDO DE DAKIN. Descrição complementar: Desinfetante e antisseptico indicado em procedimentos odontológicos. Frasco com 1 litro. Obrigatório Registro na ANVISA.</t>
  </si>
  <si>
    <t>HIPOCLORITO DE SÓDIO A 1% - SOLUÇÃO DE MILTON. Descrição complementar: Desinfetante e antisseptico indicado em procedimentos odontológicos. Frasco com 1 litro. Obrigatório Registro na ANVISA.</t>
  </si>
  <si>
    <t>HIPOCLORITO DE SÓDIO A 2,5%. SOLUÇÃO DE LABARRAQUE. Descrição complementar: Desinfetante e antisseptico indicado em procedimentos odontológicos. Frasco com 1 litro. Obrigatório Registro na ANVISA.</t>
  </si>
  <si>
    <t>HIPOCLORITO DE SÓDIO A 5% - SODA CLORADA. Descrição complementar: Desinfetante e antisseptico indicado em procedimentos odontológicos. Frasco com 1 litro. Obrigatório Registro na ANVISA.</t>
  </si>
  <si>
    <t>SOLUÇÃO DE HIDRÓXIDO DE CÁLCIO. Descrição complementar: Frasco com 200ml. Solução detergente indicada para a irrigação de canais radiculares, usado também na Dentística para limpeza final das cavidades. Possui baixo potencial antimicrobiano e pouco irritante. Atua como agente físico de limpeza. Obrigatório Registro na ANVISA. Marca de Referência: Tergencal - Biodinâmica.</t>
  </si>
  <si>
    <t>SPRAY PARA TESTE DE VITALIDADE. Descrição complementar: À base de água. -50º. Frasco com 200 ml. Obrigatório Registro ANVISA. Marca de referência: Endo Ice - Maquira.</t>
  </si>
  <si>
    <t xml:space="preserve">BARREIRA GENGIVAL. Descrição complementar: Barreira gengival fotopolimerizável. Embalagem com 2g. Aplicação direta. Fácil aplicação e remoção. Composição básica: HEMA, monômeros de uretano di-metacrilato, carga inerte, pigmentos e fotoiniciadores. Obrigatório registro na ANVISA. Marca de referênia: TOP DAM - FGM. </t>
  </si>
  <si>
    <t>RÉGUA ENDODÔNTICA MILIMETRADA CALIBRADORA. Descrição complementar: Embalagem com 1 unidade. Régua utilizada para calibrar o diâmetro da guta percha de acordo com a lima utilizada. Permite a medição de 0,20 a 1,40mm de diâmetro. Fabricada em polímero resistente e autoclavável. Obrigatório Registro na ANVISA. Marca de referência: Prisma.</t>
  </si>
  <si>
    <t>LIMA TIPO KERR ESTÉRIL Nº 06 - 25MM. Descrição complementar: Embalagem c/ 6 unidades. Instrumento de aço inoxidável de alta qualidade, proporcionando maior durabilidade, empregado para preparo químico-cirúrgico dos canais radiculares. Possui secção transversal em forma de quadrado, ocasionando bastante flexibilidade e muita resistência. Para todas as técnicas de preparo do canal radicular com movimentos rotatórios e de limagem. Características: Instrumento de aço inoxidável fabricado por torção. Possui secção transversal quadrangular. Indicada para o preparo químico-cirúrgico de canais radiculares, por meio de alargamento e limpeza dos mesmos. Possui alto poder de corte, resistência e boa flexibilidade. Marca de referência: Dentsply Sirona.</t>
  </si>
  <si>
    <t>LIMA TIPO KERR ESTÉRIL Nº 08 - 25MM. Descrição complementar: Embalagem c/ 6 unidades. Instrumento de aço inoxidável de alta qualidade, proporcionando maior durabilidade, empregado para preparo químico-cirúrgico dos canais radiculares. Possui secção transversal em forma de quadrado, ocasionando bastante flexibilidade e muita resistência. Para todas as técnicas de preparo do canal radicular com movimentos rotatórios e de limagem. Características: Instrumento de aço inoxidável fabricado por torção. Possui secção transversal quadrangular. Indicada para o preparo químico-cirúrgico de canais radiculares, por meio de alargamento e limpeza dos mesmos. Possui alto poder de corte, resistência e boa flexibilidade. Marca de referência: Dentsply Sirona.</t>
  </si>
  <si>
    <t>LIMA TIPO KERR ESTÉRIL Nº 10 - 25MM. Descrição complementar: Embalagem c/ 6 unidades. Instrumento de aço inoxidável de alta qualidade, proporcionando maior durabilidade, empregado para preparo químico-cirúrgico dos canais radiculares. Possui secção transversal em forma de quadrado, ocasionando bastante flexibilidade e muita resistência. Para todas as técnicas de preparo do canal radicular com movimentos rotatórios e de limagem. Características: Instrumento de aço inoxidável fabricado por torção. Possui secção transversal quadrangular. Indicada para o preparo químico-cirúrgico de canais radiculares, por meio de alargamento e limpeza dos mesmos. Possui alto poder de corte, resistência e boa flexibilidade. Marca de referência: Dentsply Sirona.</t>
  </si>
  <si>
    <t>LIMA FLEXOFILE ESTÉRIL Nº 15 - 25MM. Descrição complementar: Embalagem c/ 6 unidades. A Lima K Estéril 25mm, é indicada para o preparo manual de ampliação e desbridamento do canal radicular. Desenvolvida com design específico que facilita a penetração em canais calcificados, graças a sua resistência ao curvamento. Embaladas individualmente e permitem serem destacadas sem que outras limas sejam contatadas. Características: Conteúdo da embalagem: 6 Unidades de Lima K; Dimensões da embalagem: 6,5 x 0,5 x 12,0 cm; Peso com embalagem: 6g; Material: aço inoxidável com secção transversal quadrangular; Sistema: Manual; Numeração: 15; Comprimento: 25mm; Série: 1ª Série; Estéril; Blister estéril embalado individualmente; Autoclavável; Validade: 5 anos contando a partir da data de fabricação; Obrigatório Registro na ANVISA. Indicadas para todas as técnicas de preparo do canal radicular com movimentos rotatórios e de limagem. Marca de referência: Dentsply Sirona.</t>
  </si>
  <si>
    <t>LIMA TIPO KERR ESTÉRIL Nº 10 - 31MM. Descrição complementar: Embalagem c/ 6 unidades. Instrumento de aço inoxidável de alta qualidade, proporcionando maior durabilidade, empregado para preparo químico-cirúrgico dos canais radiculares.
Possui secção transversal em forma de quadrado, ocasionando bastante flexibilidade e muita resistência. Para todas as técnicas de preparo do canal radicular com movimentos rotatórios e de limagem. Características: Instrumento de aço inoxidável fabricado por torção. Possui secção transversal quadrangular. Indicada para o preparo químico-cirúrgico de canais radiculares, por meio de alargamento e limpeza dos mesmos. Possui alto poder de corte, resistência e boa flexibilidade. Marca de referência: Dentsply Sirona.</t>
  </si>
  <si>
    <t>LIMA TIPO KERR ESTÉRIL Nº 15 - 31MM. Descrição complementar: Embalagem c/ 6 unidades. Indicada para o preparo manual de ampliação e desbridamento do canal radicular. Desenvolvida com design específico que facilita a penetração em canais calcificados, graças a sua resistência ao curvamento. Embaladas individualmente e permitem serem destacadas sem que outras limas sejam contatadas. Características: Conteúdo da embalagem: 6 Unidades de Lima K; Dimensões da embalagem: 6,5 x 0,3 x 12,0 cm; Peso com embalagem: 6g; Material: aço inoxidável com secção transversal quadrangular; Sistema: Manual; Numeração: 15; Comprimento: 31mm; Série: 1ª Série; Estéril; Blister estéril embalado individualmente; Autoclavável; Validade: 5 anos contando a partir da data de fabricação; Obrigatório Registro na ANVISA. As Limas K estéreis são indicadas para todas as técnicas de preparo do canal radicular com movimentos rotatórios e de limagem. Marca de referência: Dentsply Sirona.</t>
  </si>
  <si>
    <t>LIMA FLEXOFILE 1ª SÉRIE 21MM. Descrição complementar: Indicada para canais curvilíneos, por serem mais flexíveis que as limas tipo K. Embalagem com 6 unidades. Número 15-40 – 25mm. Lima Manual em aço inoxidável para instrumentação de canais radiculares. Sua secção transversal triangular garante maior flexibilidade ao instrumento. É fabricada por torção e possui alta eficiência de corte. É indicada para instrumentação de canais curvos e/ou atrésicos. Sua conicidade (TAPER) é .02. Tamanhos ISO 15 à 40 e comprimentos 21mm. Marca de referência: Maillefer - Dentsply Sirona.</t>
  </si>
  <si>
    <t>LIMA FLEXOFILE 1ª SÉRIE 25MM. Descrição complementar: Indicada para canais curvilíneos, por serem mais flexíveis que as limas tipo K. Embalagem com 6 unidades. Número 15-40 – 25mm. Lima Manual em aço inoxidável para instrumentação de canais radiculares. Sua secção transversal triangular garante maior flexibilidade ao instrumento. É fabricada por torção e possui alta eficiência de corte. É indicada para instrumentação de canais curvos e/ou atrésicos. Sua conicidade (TAPER) é .02. Tamanhos ISO 15 à 40 e comprimentos 25mm. Marca de referência: Maillefer - Dentsply Sirona.</t>
  </si>
  <si>
    <t>LIMA FLEXOFILE 1ª SÉRIE 31MM. Descrição complementar: Indicada para canais curvilíneos, por serem mais flexíveis que as limas tipo K. Embalagem com 6 unidades. Número 15-40 – 31mm. Lima Manual em aço inoxidável para instrumentação de canais radiculares. Sua secção transversal triangular garante maior flexibilidade ao instrumento. É fabricada por torção e possui alta eficiência de corte. É indicada para instrumentação de canais curvos e/ou atrésicos. Sua conicidade (TAPER) é .02. Tamanhos ISO 15 à 40 e comprimentos 31mm. Marca de referência: Maillefer - Dentsply Sirona.</t>
  </si>
  <si>
    <t>LIMA TIPO KERR 2ª SÉRIE 25MM. Descrição complementar: Embalagem com 6 unidades. Número 45-80 – 25mm. Instrumento de aço inoxidável de alta qualidade, proporcionando maior durabilidade, empregado para preparo químico-cirúrgico dos canais radiculares. Possui secção transversal em forma de quadrado, ocasionando bastante flexibilidade e muita resistência. Lima manual fabricada em aço inoxidável austenítico DIN 1.4310, eletropolida, pertencente à classificação AISI 302 com aproximadamente 17% de Cromo e 8% de Níquel, confeccionada por torção. Cabo fabricado em material plástico, do tipo Poliamida, de especificação PA 6.6. Seriação ISO nos números 45 a 80, tendo secção transversal em forma quadrangular, com ponta ativa. Com stops de silicone. Marca de referência: Maillefer - Dentsply Sirona.</t>
  </si>
  <si>
    <t>LIMA TIPO KERR 2ª SÉRIE 31MM. Descrição complementar: Embalagem com 6 unidades. Número 45-80 – 31mm. Instrumento de aço inoxidável de alta qualidade, proporcionando maior durabilidade, empregado para preparo químico-cirúrgico dos canais radiculares. Possui secção transversal em forma de quadrado, ocasionando bastante flexibilidade e muita resistência. Lima manual fabricada em aço inoxidável austenítico DIN 1.4310, eletropolida, pertencente à classificação AISI 302 com aproximadamente 17% de Cromo e 8% de Níquel, confeccionada por torção. Cabo fabricado em material plástico, do tipo Poliamida, de especificação PA 6.6. Seriação ISO nos números 45 a 80, tendo secção transversal em forma quadrangular, com ponta ativa. Com stops de silicone. Marca de referência: Maillefer - Dentsply Sirona.</t>
  </si>
  <si>
    <t xml:space="preserve">LIMA TIPO KERR 3ª SÉRIE 25MM. Embalagem com 6 unidades. Número 90-140 – 25mm. Instrumento de aço inoxidável de alta qualidade, proporcionando maior durabilidade, empregado para preparo químico-cirúrgico dos canais radiculares. Lima manual fabricada em aço inoxidável austenítico DIN 1.4310, eletropolida, pertencente à classificação AISI 302 com aproximadamente 17% de Cromo e 8% de Níquel, confeccionada por torção. Cabo fabricado em material plástico, do tipo Poliamida, de especificação PA 6.6. Seriação ISO nos números 90 a 140, tendo secção transversal triangular, com ponta ativa. Com stops de silicone. Obrigatório Registro na ANVISA. Marca de referência: Maillefer - Dentsply Sirona. </t>
  </si>
  <si>
    <t>LIMA C-PILOT SÉRIE ESPECIAL. NÚMERO 6 – 25MM. Descrição complementar: Embalagem com 6 unidades. É de alta resistência à flexão mediante endurecimento térmico, sendo o seu uso indicado para canais radiculares muito curvados e de difícil acesso, para abrir caminho para o preparo rotatório com instrumento de NiTi. Fina e resistente, ela é mais indicada para canais calcificados. Vantagens: Alta Flexibilidade; Perfeita para canais curvos; Segurança: reduz o risco de desvios; Entre outros. Parte ativa fabricada em aço inoxidável DIN 1.4310. Secção transversal quadrangular. Série: especial. Alta resistência à flexão mediante endurecimento térmico. Finas, porém resistentes para canais calcificados. Marcas de profundidade radiopacas. Novo cabo CC+ confortável. Stop de silicone (como suporte visual para manter o comprimento de trabalho) e um cabo feito de polieterimida na parte superior do instrumento. Recomendação de uso único. Obrigatório Registro na ANVISA. Marca de referência: VDW.</t>
  </si>
  <si>
    <t>LIMA C-PILOT SÉRIE ESPECIAL. NÚMERO 8 – 25MM. Descrição complementar: Embalagem com 6 unidades. É de alta resistência à flexão mediante endurecimento térmico, sendo o seu uso indicado para canais radiculares muito curvados e de difícil acesso, para abrir caminho para o preparo rotatório com instrumento de NiTi. Fina e resistente, ela é mais indicada para canais calcificados. Vantagens: Alta Flexibilidade; Perfeita para canais curvos; Segurança: reduz o risco de desvios; Entre outros. Parte ativa fabricada em aço inoxidável DIN 1.4310. Secção transversal quadrangular. Série: especial. Alta resistência à flexão mediante endurecimento térmico. Finas, porém resistentes para canais calcificados. Marcas de profundidade radiopacas. Novo cabo CC+ confortável. Stop de silicone (como suporte visual para manter o comprimento de trabalho) e um cabo feito de polieterimida na parte superior do instrumento. Recomendação de uso único. Obrigatório Registro na ANVISA. Marca de referência: VDW.</t>
  </si>
  <si>
    <t>LIMA C-PILOT SÉRIE ESPECIAL. NÚMERO 10 – 25MM. Descrição complementar: Embalagem com 6 unidades. É de alta resistência à flexão mediante endurecimento térmico, sendo o seu uso indicado para canais radiculares muito curvados e de difícil acesso, para abrir caminho para o preparo rotatório com instrumento de NiTi. Fina e resistente, ela é mais indicada para canais calcificados. Vantagens: Alta Flexibilidade; Perfeita para canais curvos; Segurança: reduz o risco de desvios; Entre outros. Parte ativa fabricada em aço inoxidável DIN 1.4310. Secção transversal quadrangular. Série: especial. Alta resistência à flexão mediante endurecimento térmico. Finas, porém resistentes para canais calcificados. Marcas de profundidade radiopacas. Novo cabo CC+ confortável. Stop de silicone (como suporte visual para manter o comprimento de trabalho) e um cabo feito de polieterimida na parte superior do instrumento. Recomendação de uso único. Obrigatório Registro na ANVISA. Marca de referência: VDW.</t>
  </si>
  <si>
    <t>LIMAS ROTATÓRIAS - SISTEMA DE 06 LIMAS - TAMANHO 25MM. Descrição complementar: Limas para sistema rotatório fabricadas em Níquel-Titânio: maior resistência e flexibilidade existente. Comprimento 25mm; Caixa com 06 unidades contendo:  S1(Roxa), S2(Branca), F1 (Amarela) F2 (Vermelha), F3 (Azul) e SX (Somente cursos amarelo. Apresentação em caixa com 6 limas. Registro na Anvisa.  Marca de Referência: Protaper Kit S1-Sx - Dentsply.</t>
  </si>
  <si>
    <t>LIMAS ROTATÓRIAS - SISTEMA DE 04 LIMAS - TAMANHO 25MM. Descrição complementar: Sistema de limas rotatórias composto por limas produzidas em liga de NiTi com Tratamento Térmico CM, design variados específicos para funções específicas, o que potencializa tanto segurança quanto eficiência. Apresenta soluções seguras, fáceis de aplicar no dia a dia e de baixo custo. Sequência simples composta de 4 limas: 2 Orifice Shaper, 1 de patência apical e 1 de acabamento. Elimina o uso de Gates Glidden. Esse sistema também pode ser usado em movimento reciprocante. Características: Lima Rotatória e Reciprocante (Híbrida); Tratamento Térmico CM (exceto #.25/01); Secção Transversal Hélice Dupla, Tripla e Quádrupla.
Especificações das 04 limas: 01 lima tamanho #.30/10 com Secção Transversal Hélice Dupla; 01 lima tamanho #.25/06 e 01 lima #.25/08 com Secção Transversal Hélice Tripla; e 01 lima #.25/01 com Secção Transversal Hélice Quádrupla. Comprimento: 25 mm. Velocidade: 350 a 900 RPM. Composição: Caixa com 4 limas (02 Limas Orifice Shaper (pré-alargamento), 01 Limas de Patência Apical, 01 Lima de Acabamento). Registro na Anvisa. Marca de Referência: Prodesign S - Easy.</t>
  </si>
  <si>
    <t>CONE DE PAPEL ABSORVENTE TAMANHO M. Descrição complementar: Ponta de papel absorvente esterilizadas, fabricadas sob os mais rígidos critérios de qualidade, garantindo perfeita conformação e esterilidade. Tamanho M Caixa com 180 unidades estéreis. Marca de Referência: MK Life.</t>
  </si>
  <si>
    <t>CONE DE PAPEL ABSORVENTE TAMANHO FM. Descrição complementar: Ponta de papel absorvente esterilizadas, fabricadas sob os mais rígidos critérios de qualidade, garantindo perfeita conformação e esterilidade. Tamanho FM Caixa com 180 unidades estéreis. Marca de Referência: MK Life.</t>
  </si>
  <si>
    <t>GUTA PERCHA M EL. Descrição complementar: Cones de guta percha Medium Extra Longo (MEL). Embalagem com 80 unidades. 35mm. Indicada para obturação de canais radiculares. Rolados a mão com placas de alta precisão. Obedecem a temperatura necessária, atingindo seus modelos e pontas microtipped's nos formatos cônicos e seguindo um rígido controle de qualidade. Material 100% natural: Extraído da Floresta Amazônica. Validade: 2 anos a partir da data de fabricação. Obrigatório Registro na ANVISA. Marca de referência: Odous de Deus.</t>
  </si>
  <si>
    <t>GUTA PERCHA FM. Descrição complementar: Cones de guta percha Fine Medium (FM). Embalagem com 100 unidades. 28mm. Indicada para obturação de canais radiculares. Rolados a mão com placas de alta precisão. Obedecem a temperatura necessária, atingindo seus modelos e pontas microtipped's nos formatos cônicos e seguindo um rígido controle de qualidade. Material 100% natural: Extraído da Floresta Amazônica. Validade: 2 anos a partir da data de fabricação. Obrigatório Registro na ANVISA. Marca de referência: Odous de Deus.</t>
  </si>
  <si>
    <t>GUTA PERCHA M. Descrição complementar: Cones de guta percha Medium (M). Embalagem com 100 unidades. 28mm. Indicada para obturação de canais radiculares. Rolados a mão com placas de alta precisão. Obedecem a temperatura necessária, atingindo seus modelos e pontas microtipped's nos formatos cônicos e seguindo um rígido controle de qualidade. Material 100% natural: Extraído da Floresta Amazônica. Validade: 2 anos a partir da data de fabricação. Obrigatório Registro na ANVISA. Marca de referência: Odous de Deus.</t>
  </si>
  <si>
    <t>GUTA PERCHA FM EL. Descrição complementar: Cones de guta percha Fine Medium Extra Longo (FMEL). Embalagem com 80 unidades. 35mm. Indicada para obturação de canais radiculares. Rolados a mão com placas de alta precisão. Obedecem a temperatura necessária, atingindo seus modelos e pontas microtipped's nos formatos cônicos e seguindo um rígido controle de qualidade. Material 100% natural: Extraído da Floresta Amazônica. Validade: 2 anos a partir da data de fabricação. Obrigatório Registro na ANVISA. Marca de referência: Odous de Deus.</t>
  </si>
  <si>
    <t>GUTA PERCHA BASTÃO. Descrição complementar: 8 unidades. Indicadas para obturações temporárias de cavidades que não estejam sujeitas as pressões internas. Os bastões são colocados como curativo de demora ou restauração provisória, a guta fecha a entrada do conduto sendo recoberta por um restaurador provisório. Obrigatório registro na ANVISA. Marca de referência: Dentsply Sirona.</t>
  </si>
  <si>
    <t>KIT CIRÚRGICO ESTÉRIL PÉRIO. Descrição complementar: Kit com 10 peças. 30g. Branco. Indicado para cirurgias de periodontia. Produto em TNT. Estéril e descartável. Gramatura 30. Validade: 3 anos.  Kit com 2 toalhas absorventes + 2 aventais de manga Longa + 02 campo de mesa 0,70x0,70cm + 1 campo fenestrado 1,40x0,90 cm + 2 protetores de sugador + 1 protetor de refletor. Obrigatório Registro na ANVISA. Marca de Referência: HNDESC</t>
  </si>
  <si>
    <t>CURATIVO ALVEOLAR. Descrição complementar: Curativo em pasta à base de Própolis e iodofórmio. Indicada para tratamento de alveolite. Isento de eugenol. Frasco com 10 g. Obrigatório Registro na ANVISA. Marca de Referência: Alveolex - Biodinâmica.</t>
  </si>
  <si>
    <t>SOLUÇÃO HEMOSTÁTICA. Descrição complementar: atóxica; À base de cloreto de alumínio; Indicada para uso em pequenas cirurgias e nos casos onde um controle de sangramento se faz necessário; Não apresenta reações adversas; Permite moldagens nítidas das bordas gengivais dos preparos cavitários, sem provocar retração gengival; Apresenta grande ação adstringente e não possui epinefrina em sua composição. Embalagem com 10ml. Registro ANVISA. Marca de referência: Hemoliq - Maquira.</t>
  </si>
  <si>
    <t>ESPONJA HEMOSTÁTICA. Descrição complementar: Produzida com 100% de colágeno porcino liofilizado; Conta com absorção de 40-50 vezes seu próprio peso em sangue total; É completamente reabsorvido pelo organismo em 15 dias; Material atóxico e não pirogênico; Esterilizada por raios gama; Proporciona a proteção do leito da ferida cirúrgica; Peso aproximado de 10mg; Dimensões: 1x1 cm. Apresentação em Caixa com 10 unidades. Registro ANVISA. Marca de referência: Hemospon - Maquira.</t>
  </si>
  <si>
    <t xml:space="preserve">ÁGUA OXIGENADA 10 VOLUMES. Descrição complementar: Embalagem com 1 litro. Solução de peróxido de hidrogênio 3%. Obrigatório registro na ANVISA. </t>
  </si>
  <si>
    <t>BENZOCAÍNA 20%. Descrição complementar: Anestésico tópico em gel contendo 200mg/g de Benzocaína, sabor tutti-frutti. Apresentação: Pote com 12 gramas. Obrigatório Registro na ANVISA. Marca de Referência: BENZOTOP DFL.</t>
  </si>
  <si>
    <t>LIDOCAINA 2% COM VASOCONSTRITOR EPINEFRINA 1:100.000. Descrição complementar: Anestésico local injetável com cada mL contendo 20mg de cloridrato de Lidocaína, 10 microgramas de Epinefrina, isento de Metilparabeno, envasado em tubetes de cristal com 1,8 mL e êmbolos siliconizados. Cada tubete deverá estar envolvido por adesivo de segurança, que proteja a cavidade oral em em caso de quebra. O produto deverá estar alojado em blísteres lacrados com 10 tubetes cada;  Obrigatório Registro na ANVISA. Apresentação: Tubetes de 1,8 ml. Marca referência: ALPHACAINE DFL.</t>
  </si>
  <si>
    <t>LIDOCAÍNA 2% SEM VASOCONSTRITOR. Descrição complementar: Anestésico local injetável de cloridrato de lidocaína a 20mg/mL sem vasoconstritor. Caixa contendo 50 tubetes de 1,8ml. Apresentação: Tubetes de 1,8 ml. Marca de Referência: XYLESTESIN 2% CRISTÁLIA.</t>
  </si>
  <si>
    <t>ARTICAÍNA 4% COM VASOCONSTRITOR EPINEFRINA 1:100.000. Descrição complementar: Anestésico local injetável, com cada mL contendo 40mg de Cloridrato de Articaína, 10 microgramas de Epinefrina Base. Caixa com 50 tubetes de 1,8 ml, acondicionados em blísteres lacrados com 10 tubetes cada. Isento de Metilparabeno. Acondicionados em tubetes de cristal; êmbolo siliconizado; Obrigatório Registro na ANVISA. Apresentação: Tubetes de 1,8 ml. Marca referência: ARTICAINE 100 DFL.</t>
  </si>
  <si>
    <t xml:space="preserve">MEPIVACAINA 2% COM VASOCONSTRITOR EPINEFRINA 1:100.000. Descrição complementar: Anestésico local injetável, com cada mL contém 20mg de Cloridrato de Mepivacaina, 10 microgramas de Epinefrina, isento de Metilparabeno, envasado em tubetes de cristal com 1,8 mL e êmbolos siliconizados. Cada tubete deverá estar envolvido por adesivo de segurança, que proteja a cavidade oral em em caso de quebra. O produto deverá estar alojado em blísteres lacrados com 10 tubetes cada; Obrigatório Registro na ANVISA. Apresentação: Tubetes de 1,8 ml. Marca referência: MEPIADRE 100 DFL. </t>
  </si>
  <si>
    <t>MEPIVACAÍNA 3% SEM VASOCONSTRITOR. Descrição complementar: Anestésico local injetável, com cada mL contendo 30mg de cloridrato de mepivacaína, isento de metilparabeno e sulfitos, envasado em tubetes de vidro com êmbolos siliconizados. Caixa com 50 tubetes de 1,8 ml cada, acondicionados em blísteres lacrados, com 10 tubetes em cada. Obrigatório Registro na ANVISA. Apresentação: Tubetes de 1,8 ml. Marca referência: MEPISV 3% DFL.</t>
  </si>
  <si>
    <t>PRILOCAÍNA 3% COM FELIPRESSINA. Descrição complementar: Anestésico injetável local, com cada mL contendo 30mg de Cloridrato de Prilocaina, 0,03 U.I. de Felipressina, envasado em tubetes de vidro com 1,8 mL e êmbolos siliconizados. Cada tubete deverá estar envolvido por adesivo de segurança, que proteja a cavidade oral em em caso de quebra. O produto deverá estar alojado em blísteres lacrados com 10 tubetes cada. Obrigatório Registro na ANVISA. Apresentação: Tubetes de 1,8 ml. Marca de Referência: PRILONEST DFL.</t>
  </si>
  <si>
    <t>AGULHA GENGIVAL LONGA. Descrição complementar: Agulha gengival esterilizada, longa, com cânula de comprimento de 38,0mm, calibre 27G, que possua bisel triplo e seja siliconizada; deve possuir gravação de tamanho, lote e validade nas tampas de plástico e tenha prazo de validade superior a 4 anos; Apresentação: caixa com 100 unidades. Obrigatório Registro na ANVISA.</t>
  </si>
  <si>
    <t>AGULHA GENGIVAL CURTA. Descrição complementar: Agulha gengival esterilizada, curta, com cânula de comprimento de 25mm , calibre 30 G, que possua bisel triplo e seja siliconizada; deve possuir gravação de tamanho, lote e validade nas tampas de plástico. Apresentação: caixa com 100 unidades. Obrigatório Registro na ANVISA.</t>
  </si>
  <si>
    <t>AGULHA GENGIVAL EXTRA-CURTA. Descrição complementar: Agulha gengival esterilizada, extra-curta, com cânula de comprimento de 12,7mm, calibre 30 G, que possua bisel triplo e seja siliconizada; deve possuir gravação de tamanho, lote e validade nas tampas de plástico. Apresentação: caixa com 100 unidades. Obrigatório Registro na ANVISA.</t>
  </si>
  <si>
    <t>LÂMINA DE BISTURI DE AÇO CARBONO 15C. Descrição complementar: Modelo: Lâmina de Bisturi de Aço Carbono 15C. Estéril - Esterilizada por raio gama. Produto de uso único. Utilizadas para corte de pele, tecido e retirada de pontos em procedimentos cirúrgicos. Apresentação em caixa com 100 unidades. Obrigatório Registro na ANVISA. Marca de referência: Solidor.</t>
  </si>
  <si>
    <t>LÂMINA DE BISTURI DE AÇO CARBONO 11. Descrição complementar: Lâmina extremamente afiada e durável para cirurgia humana e outras. Boa resistência à perda de afiação. Embalada individualmente por filme aluminizado termoselado. As lâminas cirúrgicas estéreis são fabricadas de acordo com os requisitos da norma ISO 7740-1985(E). Utilizada para cortar tecidos e estruturas. Fabricada em aço carbono. Nr 11. Embalagem em alumínio. Esterilizada por Raios Gama. Possui orifício central para a inserção do cabo de bisturi, números 3 ou 4. Apresentação em caixa com 100 unidades. Obrigatório Registro na ANVISA. Marca de referência: Solidor</t>
  </si>
  <si>
    <t>FIO DE SUTURA MICRONYLON 4.0. Descrição complementar: Modelo: MicroNylon 4.0 - 1/2 AGULHA 1.5. Monofilamento de Nylon pertencente ao grupo das super poliamidas lineares. Cor do fio: preto.; não absorvível, isento de capilaridade, alta elasticidade e maleabilidade, superfície lisa e uniforme, baixo coeficiente de fricção. Para uso geral, exodontias, pode ser usado também em plástica periodontal. Obrigatório Registro na ANVISA. Marca de Referência: Microsuture</t>
  </si>
  <si>
    <t>FIO DE SUTURA MICRONYLON 5.0. Descrição complementar: Modelo: MicroNylon 5.0 - 3/8 AGULHA 1.65. Monofilamento de Nylon pertencente ao grupo das super poliamidas lineares. Cor do fio: preto; não absorvível, isento de capilaridade, alta elasticidade e maleabilidade, superfície lisa e uniforme, baixo coeficiente de fricção. Para uso geral, exodontias, pode ser usado também em plástica periodontal. Obrigatório Registro na ANVISA. Marca de Referência: Microsuture</t>
  </si>
  <si>
    <t>FIO DE SUTURA SEDA 3-0 AGULHADO. Descrição complementar: Fio de sutura de seda trançada agulhado 3.0. Agulha 1/2 CT 17 mm. Marca de Referência: Technew.</t>
  </si>
  <si>
    <t>FIO DE SUTURA SEDA 4-0 AGULHADO. Descrição complementar: Fio de sutura de seda trançada agulhado 4.0 Agulha 1/2 CT 17 mm. Marca de Referência: Technew.</t>
  </si>
  <si>
    <t>FIO DE SUTURA CATGUT CROMADO AGULHADO 3-0. Descrição complementar: Fio De Sutura, Material Catgut Cromado Com Agulha, Tipo Fio 3-0, Comprimento Compr. Mínimo 70 Cm, Tipo Agulha 1/2 Círculo Cilíndrica, Comprimento Agulha 3,0 Cm, Esterilidade Estéril.</t>
  </si>
  <si>
    <t>ESCOVA DENTAL ADULTO. Descrição complementar: Escova dental macia, cabo reto com cerca de 16,5cm de comprimento. Possui cabeça quadrada com bordas arredondadas, cerdas de nylon com pontas arredondadas, 3 a 4 fileiras de cerdas com no mínimo 32 tufos. Incluso capa protetora. Embaladas individualmente, em cores variadas, com cabo em polipropileno flexível, atóxico e selo da ABO. Marca de Referência: MedFio.</t>
  </si>
  <si>
    <t>ESCOVA DENTAL INFANTIL. Descrição complementar: Escova dental macia tamanho infantil, cabo reto, com no máximo 15cm de comprimento, em polipropileno flexível, atóxico. De cabeça pequena com cerdas de nylon retas com pontas arredondadas, 3 a 4 fileiras com, no mínimo, 28 tufos cada. Incluso capa protetora. Embaladas individualmente, em cores variadas, com selo de aprovação da ABO. Marca de Referência: MedFio.</t>
  </si>
  <si>
    <t>CREME DENTAL COM FLÚOR. Descrição complementar: Dentifrício na consistência de Gel, pesando 50 gramas. Contendo entre 1000 a 1500 PPM de fluoreto de sódio, de sabor agradável, com micropartículas de cálcio e ação antibacteriana. Em embalagem plástica, com dispersão na forma de gotejamento, selo da ABO, registrado no Ministério da Saúde e com validade mínima de 01 ano. Marca de Referência: Sorriso Fresh.</t>
  </si>
  <si>
    <t>FIO DENTAL 500 METROS. Descrição complementar: material: poliamida. Comprimento: 500 metros. Características adicionais: com cera mineral, aromatizado; Menos torções em seus microfilamentos; resistente ao desfiamento. Estojo com tampa transparente. Obrigatório Registro na ANVISA. Marca de Referência: Hillo.</t>
  </si>
  <si>
    <t>FIO DENTAL 25 METROS. Descrição complementar: Fio encerado, sabor menta, confeccionado em nylon, resistente, lubrificado com cera natural, de espessura regular. Comprimento: 25 metros. Embalagem com cortador metálico em aço inox afiado, que corta o fio sem desfiá-lo. Embalagem fabricada em polipropileno, com dados de procedência, validade, lote e registro no Ministério da Saúde. Obrigatório Registro na ANVISA. Marca de Referência: MedFio.</t>
  </si>
  <si>
    <t>FLÚOR GEL. Descrição complementar: Acidulado; Teor: fluoreto de sódio a 1,23%. Frasco com 200ml. Registro na ANVISA. Marca de Referência: Maquira.</t>
  </si>
  <si>
    <t>ESTOJO PARA KIT DE HIGIENE BUCAL. Descrição complementar: Estojo para armazenamento de Kit de Higiene Bucal. Deve conter impresso no estojo a logomarca da Prefeitura de João Monlevade. Características adicionais: Necessaire em PVC cristal, incolor, com zíper, na dimensão mínima de 19,0 cm x 9,0 cm x 5,5 cm. Material de fácil limpeza e secagem, resistente a rasgos, com zíper de boa qualidade (durável), com logomarca da Prefeitura Municipal de João Monlevade.</t>
  </si>
  <si>
    <t>MACROMODELO DE BOCA. Descrição complementar: Macromodelo de boca com dentes e língua para o aprendizado da Higiene Bucal. Características adicionais: Macromodelo gigante de boca, com dentes e língua para escovação, modelo 3D, com dentes superiores e inferiores, articulado, de material resistente (PVC, Polipropileno) e de tamanho mínimo 15cmx13cm. Marca de Referência: Prevenção Express.</t>
  </si>
  <si>
    <t>MACROMODELO DE ESCOVA DE DENTES. Descrição complementar: Escova dental com tamanho mínimo de 36cm, em resina plástica resistente, com cerdas nas cores branca e azul, para uso em palestras e eventos de saúde. Marca de Referência: Prevenção Express.</t>
  </si>
  <si>
    <t>LIVRO EDUCATIVO COM TEMA DE SAÚDE BUCAL - ATÉ 5 ANOS. Descrição complementar: Quiet Book. Livro sensorial artesanal, em tecido resistente, feltro e velcro, interativo, usando temas de alimentação e higiene bucal, com dimensões médias de 25cm x 30cm. Com no mínimo 15 páginas, em formato de livro, com a logomaraca da Prefeitura de João Monlevade na capa, constando jogo-da-velha, jogo da memória e jogo de sombras, entre outros. Marca de Referência: Ateliê Joaninha Flor.</t>
  </si>
  <si>
    <t>VASELINA. Descrição complementar: Composição: Mistura de hidrocarbonetos parafínicos, naftênicos e aromáticos. Apresentação em bisnaga de 30 gramas. Obrigatório Registro na ANVISA. Marca de Referência: Rioquímica.</t>
  </si>
  <si>
    <t>LUBRIFICANTE SPRAY PARA ALTA E BAIXA ROTAÇÃO. Descrição complementar: Para lubrificação interna de turbinas, micromotores e instrumentos, antes de cada ciclo de esterilização. Estojo completo com aplicador. Frasco com 200 ml. Fabricado com Óleo Mineral Atóxico de baixa viscosidade. Atóxico. Não contém Cloro Flúor Carbono. Fácil aplicação. Obrigatório Registro na ANVISA. Marca de referência: Unispray - Kavo.</t>
  </si>
  <si>
    <t>ROLINHO DE ALGODÃO Nº 2. Descrição complementar: confeccionado em 100% algodão, macio, com formato de cilindro compactado, isento de amido e cloro, não estéril. Embalagem com 100 unidades. Obrigatório Registro na ANVISA. Marca de referência: SOFT PLUS.</t>
  </si>
  <si>
    <t>ROLINHO DE ALGODÃO Nº 1. Descrição complementar: confeccionado em 100% algodão, macio, com formato de cilindro compactado, isento de amido e cloro, não estéril. Embalagem com 100 unidades. Obrigatório Registro na ANVISA. Marca de referência: SOFT PLUS.</t>
  </si>
  <si>
    <t>SUGADOR DE SALIVA DESCARTÁVEL. Descrição complementar: feito com um material plástico transparente resistente, e no seu interior um arame em aço; Conteúdo da embalagem: 40 unidades de sugador odontológico. Ponteira Extra Macia; Transparente; Material: PVC; Fio acobreado; Atóxico; Uso único; Dimensões da embalagem: 21,3 x 2,0 x 22,5 cm; Peso com embalagem: 160g. Marca de referência: SSPlus.</t>
  </si>
  <si>
    <t>SUGADOR ENDODÔNTICO DESCARTÁVEL. Descrição complementar: Embalagem com 20 unidades. Desenvolvido para auxiliar em tratamentos endodônticos, é utilizado para sugar sangue e outros líquidos durante a realização de procedimentos. Apresenta pontas finas e arame interno em aço. Tubo confeccionado em PVC macio, atóxico, colorido, vazado. Não estéril e descartável, proibido reutilizar. Marca de referência: SSPlus.</t>
  </si>
  <si>
    <t>SUGADOR CIRÚRGICO DESCARTÁVEL. Descrição complementar: Embalagem com 20 unidades + 40 ponteiras. Fabricado em resina ABS. Embalagem esterilizada individualmente, com óxido de etileno. Descartável, com ponteira removível. Ponta fina, adapta-se nas cavidades. Perfeito encaixe na mangueira e saída de ar para sucção constante. Registro na ANVISA. Marca de Referência: Maquira.</t>
  </si>
  <si>
    <t>INDICADOR BIOLÓGICO. Descrição complementar: Indicador biológico para monitorar ciclos de esterilização a vapor. Tempo de resposta 24 horas. Esporos impregnados de Geobacillus Stearothermophilus. Embalagem com 10 unidades.</t>
  </si>
  <si>
    <t>INDICADOR QUÍMICO CLASSE 5. Descrição complementar: multiparâmetros para monitorização e avaliação dos ciclos de esterIlização em autoclaves a vapor. Composição: Produto livre de chumbo, mercúrio, bário e látex. Resíduo comum. É fabricado conforme padrão internacional de qualidade ISO. Parâmetros: Classe 5 - 135 °C por 1,5 minutos / 121 °C por 21 minutos. Embalagem com 100 unidades.</t>
  </si>
  <si>
    <t>PLACA DE VIDRO RETANGULAR COM ESPESSURA MÍNIMA 10 MM. Descrição complementar: Embalagem com 1 unidade de 10mm. Confeccionado em Vidro Polido. Formato Retangular. Possui cantos arredondados. Marca de Referência: Golgran.</t>
  </si>
  <si>
    <t>POTE DAPPEN DE VIDRO. Descrição complementar: Indicado para manipulação de material odontológico e protético. Material: Vidro. Transparente. Tamanho: pequeno. Produto autoclavável.</t>
  </si>
  <si>
    <t>POTE DAPPEN PLÁSTICO COLOR AUTOCLAVÁVEL – SORTIDO. Descrição complementar: Esterilizável em Autoclave a 137°C; Disponível nas cores: Azul, Rosa, Prata e Verde. Tamanho: pequeno. É utilizado em manipulação de materiais de uso odontológico, médico e farmacêutico. Sua composição a base de nylon permite ser totalmente autoclavável, garantindo boa resistência ao produto. Possui duas cavidades para as manipulações.</t>
  </si>
  <si>
    <t>POTES DAPPEN DE SILICONE. Descrição complementar: Indicado para manipulação de materiais de uso odontológico. Tamanho: Pequeno. Material: Silicone. Produto autoclavável. Disponível em diversas cores. Obrigatório Registro na ANVISA.</t>
  </si>
  <si>
    <t>MINI INCUBADORA. Descrição complementar: destinada a incubação de testes biológicos autocontidos destinados à monitorização dos ciclos de esterilização em a vapor. Com espaço para a incubação de 4 indicadores simultaneamente. Temperatura máxima de incubação: 60 °C; 127V ou Bivolt. Obrigatório Registro na ANVISA.</t>
  </si>
  <si>
    <t>AFASTADOR LABIAL EXPANDEX. Descrição complementar: Afastador labial. Autoclavável a 121ºC. Composição: Poliacetal e policarbonato. Validade: 50 ciclos de esterilização. Embalagem com 1 unidade. Obrigatório registro na ANVISA.</t>
  </si>
  <si>
    <t>ESCOVA PARA LIMPEZA DE BROCA. Descrição complementar: indicada para efetuar a limpeza das brocas odontológicas antes do processo de autoclave. Cerdas de Latão Ondulado; Resistente; cabo de plástico; Comprimento 100mm; Comprimento das Cerdas 12mm. Embalagem com uma unidade.</t>
  </si>
  <si>
    <t>ESPELHO DE MÃO. Descrição complementar: Espelho toucador com cabo. 19,5cm de comprimento.</t>
  </si>
  <si>
    <t>ABRIDOR DE BOCA SILICONE ADULTO. Descrição complementar: Fabricado em 100% silicone. Autoclavável à 134ºC por 30 minutos. Tamanho adulto: 40 x 30 x 20 mm. Obrigatório Registro na ANVISA.</t>
  </si>
  <si>
    <t>ABRIDOR DE BOCA SILICONE INFANTIL. Descrição complementar: Fabricado em 100% silicone. Autoclavável à 134ºC por 30 minutos. Tamanho infantil: 30 x 25 x 18 mm. Obrigatório Registro na ANVISA.</t>
  </si>
  <si>
    <t>CIMENTO IONÔMERO DE VIDRO COM TRIPLA PRESA. Descrição complementar: auto, foto e reação redox e liberação de flúor, para restaurações em classe III e V de dentes permanentes e, todas as classes em dentes decíduos; restaurações realizadas sob a técnica sanduiche e construção de núcleo de preenchimento. Pó fluoraluminio silicato, persulfato de potássio e ácido ascórbico microencapsulados e pigmentos. Líquido contendo solução aquosa com copolímeros do ácido policarboxílico, HEMA e fotoiniciadores. Primer contendo copolímeros do ácido policarboxílico, HEMA, etanol e fotoiniciadores. Glaze contendo BISGMA, TEGDMA. Apresentação comercial: 1 frasco com 5g de pó na cor A3 ou PEDO; 1 frasco de 2,5 ml de líquido; 1 frasco de 2 ml de primer; 1 frasco de 2 ml de glaze; uma colher dosadora de pó e 1 bloco de manipulação. Obrigatório Registro na ANVISA. Marca de Referência: VITREMER.</t>
  </si>
  <si>
    <t>ABRIDOR DE BOCA PARA PESSOAS COM DEFICIÊNCIA. Descrição complementar: Abridor de boca indicado para uso em Pessoas com Deficiências. Possui 4 medidas diferentes (14mm, 20mm, 26mm e 32mm). Produto autoclavável. Material feito em silicone atóxico dureza 80 shore A (+/-5) – cor verde bebê e Barra de alumínio Red. 6351 T6 1/2. Obrigatório registro na ANVISA. Marca referência: Abritec - Indusbello.</t>
  </si>
  <si>
    <t>ABRIDOR DE MOLT INFANTIL. Descrição complementar: Abridor de boca em aço inoxidável, autoclavável, possui uma trava de segurança para proteção do cirurgião-dentista durante procedimento. Tamanho infantil. Obrigatório Registro na ANVISA. Marca referência: Golgran.</t>
  </si>
  <si>
    <t>ABRIDOR DE MOLT ADULTO. Descrição complementar: Abridor de boca em aço inoxidável, autoclavável, possui uma trava de segurança para proteção do cirurgião-dentista durante procedimento. Tamanho adulto. Obrigatório Registro na ANVISA. Marca referência: Golgran.</t>
  </si>
  <si>
    <t>CARTÃO DE RADIOGRAFIA 1 FURO. Descrição complementar: Cartela de papelão para armazenamento de 1 filme radiográfico. Espaço para anotações, data e identificação do elemento dental.</t>
  </si>
  <si>
    <t>CARTÃO DE RADIOGRAFIA 2 FUROS. Descrição complementar: Cartela de papelão para armazenamento de 2 filmes radiográficos. Espaço para anotações, data e identificação do elemento dental.</t>
  </si>
  <si>
    <t>POSICIONADOR RADIOGRÁFICO ADULTO. Descrição complementar: Posicionador Radiográfico Adulto autoclavável - conjunto completo.</t>
  </si>
  <si>
    <t>POSICIONADOR RADIOGRÁFICO INFANTIL. Descrição complementar: Posicionador Radiográfico Infantil autoclavável - conjunto completo.</t>
  </si>
  <si>
    <t>FIXADOR RADIOLÓGICO. Descrição complementar: Indicado para o processamento manual de filmes radiográficos dentais intraorais. Composição: Bissulfito de sódio, sulfato de alumínio e amônia. Forma física: líquido. Cor: incolor. Apresentação em frasco de 500ml. Obrigatório Registro na ANVISA. Marca de Referência: Carestream.</t>
  </si>
  <si>
    <t>REVELADOR RADIOLÓGICO. Descrição complementar: Indicado para o processamento manual de filmes radiográficos dentais intra-orais. Composição: Água, Dietileno glicol, hidroquinona e carbonato de potássio. Forma física: líquido. Cor: vermelho. Apresentação em frasco de 500ml. Obrigatório Registro na ANVISA. Marca de Referência: Carestream.</t>
  </si>
  <si>
    <t>FILME RADIOLÓGICO ADULTO PERIAPICAL. Descrição complementar: Filme radiológico periapical adulto, com alta capacidade para reproduzir áreas claras e escuras, macio (sem bordas duras), com proteção contra umidade. Apresentação: Caixa contendo 150 filmes. Marca de Referência: Carestream.</t>
  </si>
  <si>
    <t>FILME RADIOLÓGICO INFANTIL PERIAPICAL. Descrição complementar: Filme radiológico periapical adulto infantil, com alta capacidade para reproduzir áreas claras e escuras, macio (sem bordas duras), com proteção contra umidade. Apresentação: Caixa contendo 100 filmes. Marca de Referência: Carestream.</t>
  </si>
  <si>
    <t xml:space="preserve">AVENTAL RX PARA PACIENTE INFANTIL COM PROTETOR DE TIREOIDE. Descrição complementar: Avental de borracha plumbífera 0,25 mm com protetor de tireóide. Indicado para reter a radiação em procedimentos radiográficos. Medida: 60x50cm. Embalagem com 1 unidade. Obrigatório Registro na ANVISA. </t>
  </si>
  <si>
    <t>AVENTAL RX PARA PACIENTE ADULTO COM PROTETOR DE TIREOIDE. Descrição complementar: Retém a radiação em procedimentos radiográficos. Avental de borracha Plumbífera com protetor de tireoide. Para paciente. Embalagem com 1 unidade. Tamanho 100x60cm; 0,25mm PB; Peso: 2,730kg; Acabamento em Polikroy (Corino especial). Obrigatório Registro na ANVISA.</t>
  </si>
  <si>
    <t>BROCA GATES GLIDDEN 28mm - Nº 1 – CA. Descrição complementar:Estas brocas são indicadas como auxiliares do preparo químico-cirúrgico dos canais radiculares, devendo ser empregadas apenas nos terços cervical e médio. Fabricadas em aço inoxidável. Broca para baixa rotação. Marca de referência: Maillefer - Dentsply Sirona.</t>
  </si>
  <si>
    <t>BROCA GATES GLIDDEN 28mm - Nº 2 – CA. Descrição complementar: Estas brocas são indicadas como auxiliares do preparo químico-cirúrgico dos canais radiculares, devendo ser empregadas apenas nos terços cervical e médio. Fabricadas em aço inoxidável. Broca para baixa rotação. Marca de referência: Maillefer - Dentsply Sirona.</t>
  </si>
  <si>
    <t>BROCA GATES GLIDDEN 28mm - Nº 3 – CA. Descrição complementar: Estas brocas são indicadas como auxiliares do preparo químico-cirúrgico dos canais radiculares, devendo ser empregadas apenas nos terços cervical e médio. Fabricadas em aço inoxidável. Broca para baixa rotação. Marca de referência: Maillefer - Dentsply Sirona.</t>
  </si>
  <si>
    <t>BROCA GATES GLIDDEN 28mm - Nº 4 – CA. Descrição complementar: Estas brocas são indicadas como auxiliares do preparo químico-cirúrgico dos canais radiculares, devendo ser empregadas apenas nos terços cervical e médio. Fabricadas em aço inoxidável. Broca para baixa rotação. Marca de referência: Maillefer - Dentsply Sirona.</t>
  </si>
  <si>
    <t>BROCA GATES GLIDDEN 28mm - Nº 5 – CA. Descrição complementar: Estas brocas são indicadas como auxiliares do preparo químico-cirúrgico dos canais radiculares, devendo ser empregadas apenas nos terços cervical e médio. Fabricadas em aço inoxidável. Broca para baixa rotação. Marca de referência: Maillefer - Dentsply Sirona.</t>
  </si>
  <si>
    <t>BROCA GATES GLIDDEN 28mm - Nº 6 – CA. Descrição complementar: Estas brocas são indicadas como auxiliares do preparo químico-cirúrgico dos canais radiculares, devendo ser empregadas apenas nos terços cervical e médio. Fabricadas em aço inoxidável. Broca para baixa rotação. Marca de referência: Maillefer - Dentsply Sirona.</t>
  </si>
  <si>
    <t>BROCA GATES GLIDDEN 32mm - Nº 1 – CA. Descrição complementar: Estas brocas são indicadas como auxiliares do preparo químico-cirúrgico dos canais radiculares, devendo ser empregadas apenas nos terços cervical e médio. Fabricadas em aço inoxidável. Broca para baixa rotação. Marca de referência: Maillefer - Dentsply Sirona.</t>
  </si>
  <si>
    <t>BROCA GATES GLIDDEN 32mm - Nº 2 – CA. Descrição complementar: Estas brocas são indicadas como auxiliares do preparo químico-cirúrgico dos canais radiculares, devendo ser empregadas apenas nos terços cervical e médio. Fabricadas em aço inoxidável. Broca para baixa rotação. Marca de referência: Maillefer - Dentsply Sirona.</t>
  </si>
  <si>
    <t>BROCA GATES GLIDDEN 32mm - Nº 3 – CA. Descrição complementar: Estas brocas são indicadas como auxiliares do preparo químico-cirúrgico dos canais radiculares, devendo ser empregadas apenas nos terços cervical e médio. Fabricadas em aço inoxidável. Broca para baixa rotação. Marca de referência: Maillefer - Dentsply Sirona.</t>
  </si>
  <si>
    <t>BROCA GATES GLIDDEN 32mm - Nº 4 – CA. Descrição complementar: Estas brocas são indicadas como auxiliares do preparo químico-cirúrgico dos canais radiculares, devendo ser empregadas apenas nos terços cervical e médio. Fabricadas em aço inoxidável. Broca para baixa rotação. Marca de referência: Maillefer - Dentsply Sirona.</t>
  </si>
  <si>
    <t>BROCA GATES GLIDDEN 32mm - Nº 5 – CA. Descrição complementar:  Estas brocas são indicadas como auxiliares do preparo químico-cirúrgico dos canais radiculares, devendo ser empregadas apenas nos terços cervical e médio. Fabricadas em aço inoxidável. Broca para baixa rotação. Marca de referência: Maillefer - Dentsply Sirona.</t>
  </si>
  <si>
    <t>BROCA GATES GLIDDEN 32mm - Nº 6 – CA. Descrição complementar: Estas brocas são indicadas como auxiliares do preparo químico-cirúrgico dos canais radiculares, devendo ser empregadas apenas nos terços cervical e médio. Fabricadas em aço inoxidável. Broca para baixa rotação. Marca de referência: Maillefer - Dentsply Sirona.</t>
  </si>
  <si>
    <t>BROCA LARGO CA. N º 01 - 28mm. Descrição complementar: Confeccionada em aço inoxidável. CA - Contra ângulo (baixa rotação). Fabricadas em aço inoxidável. Conta com pescoço longo e ponta ativa alongada. Validade: 5 anos. Benefícios: Garantia de biossegurança; Resistente à fratura; Não oxida com as esterilizações; Evita risco de perfurações. Obrigatório Registro na ANVISA. Marca de referência:Microdont.</t>
  </si>
  <si>
    <t>BROCA LARGO CA. N º 2 - 28mm. Descrição complementar: Confeccionada em aço inoxidável. CA - Contra ângulo (baixa rotação). Fabricadas em aço inoxidável. Conta com pescoço longo e ponta ativa alongada. Validade: 5 anos. Benefícios: Garantia de biossegurança; Resistente à fratura; Não oxida com as esterilizações; Evita risco de perfurações. Obrigatório Registro na ANVISA. Marca de referência:Microdont.</t>
  </si>
  <si>
    <t>BROCA LARGO CA. N º 3 - 28mm. Descrição complementar: Confeccionada em aço inoxidável. CA - Contra ângulo (baixa rotação). Fabricadas em aço inoxidável. Conta com pescoço longo e ponta ativa alongada. Validade: 5 anos. Benefícios: Garantia de biossegurança; Resistente à fratura; Não oxida com as esterilizações; Evita risco de perfurações. Obrigatório Registro na ANVISA. Marca de referência:Microdont.</t>
  </si>
  <si>
    <t>BROCA LARGO CA. N º 4 - 28mm. Descrição complementar: Confeccionada em aço inoxidável. CA - Contra ângulo (baixa rotação). Fabricadas em aço inoxidável. Conta com pescoço longo e ponta ativa alongada. Validade: 5 anos. Benefícios: Garantia de biossegurança; Resistente à fratura; Não oxida com as esterilizações; Evita risco de perfurações. Obrigatório Registro na ANVISA. Marca de referência:Microdont.</t>
  </si>
  <si>
    <t>BROCA LARGO CA. N º 1 - 32mm. Descrição complementar: Confeccionada em aço inoxidável. CA - Contra ângulo (baixa rotação). Fabricadas em aço inoxidável. Conta com pescoço longo e ponta ativa alongada. Validade: 5 anos. Benefícios: Garantia de biossegurança; Resistente à fratura; Não oxida com as esterilizações; Evita risco de perfurações. Obrigatório Registro na ANVISA. Marca de referência:Microdont.</t>
  </si>
  <si>
    <t>BROCA LARGO CA. N º 2 - 32mm. Descrição complementar: Confeccionada em aço inoxidável. CA - Contra ângulo (baixa rotação). Fabricadas em aço inoxidável. Conta com pescoço longo e ponta ativa alongada. Validade: 5 anos. Benefícios: Garantia de biossegurança; Resistente à fratura; Não oxida com as esterilizações; Evita risco de perfurações. Obrigatório Registro na ANVISA. Marca de referência:Microdont.</t>
  </si>
  <si>
    <t>BROCA LARGO CA. N º 3 - 32mm. Descrição complementar: Confeccionada em aço inoxidável. CA - Contra ângulo (baixa rotação). Fabricadas em aço inoxidável. Conta com pescoço longo e ponta ativa alongada. Validade: 5 anos. Benefícios: Garantia de biossegurança; Resistente à fratura; Não oxida com as esterilizações; Evita risco de perfurações. Obrigatório Registro na ANVISA. Marca de referência: Microdont.</t>
  </si>
  <si>
    <t>BROCA DE AÇO CÔNICA BATT. Nº 12. Descrição complementar: Indicada para realizar o preparo da câmara pulpar. Produzida em aço carbono. Baixa rotação com ponta inativa. Obrigatório Registro na ANVISA. Marca de referência: Injecta.</t>
  </si>
  <si>
    <t>BROCA DE AÇO CÔNICA BATT. Nº 16. Descrição complementar: Indicada para realizar o preparo da câmara pulpar. Produzida em aço carbono. Baixa rotação com ponta inativa. Obrigatório Registro na ANVISA. Marca de referência: Injecta.</t>
  </si>
  <si>
    <t>BROCA CARBIDE CIRURGICA FG LONGA 25MM Nº 3. Descrição complementar: Brocas em aço carbide, uso em peça alta rotação. Indicadas para uso em cirurgia, exodontia, desgastes, vários tamanhos, a escolher. Comprimento 25mm. Embalagem contendo uma unidade. Obrigatório registro na ANVISA.</t>
  </si>
  <si>
    <t>BROCA CARBIDE CIRURGICA FG LONGA 25MM Nº 4. Descrição complementar: Brocas em aço carbide, uso em peça alta rotação. Indicadas para uso em cirurgia, exodontia, desgastes, vários tamanhos, a escolher. Comprimento 25mm. Embalagem contendo uma unidade. Obrigatório registro na ANVISA.</t>
  </si>
  <si>
    <t>BROCA CARBIDE CIRURGICA FG LONGA 25MM Nº 6. Descrição complementar: Brocas em aço carbide, uso em peça alta rotação. Indicadas para uso em cirurgia, exodontia, desgastes, vários tamanhos, a escolher. Comprimento 25mm. Embalagem contendo uma unidade. Obrigatório registro na ANVISA.</t>
  </si>
  <si>
    <t>BROCA CARBIDE CIRURGICA FG LONGA 25MM Nº 8. Descrição complementar: Brocas em aço carbide, uso em peça alta rotação. Indicadas para uso em cirurgia, exodontia, desgastes. Comprimento 28mm. Embalagem contendo uma unidade. Obrigatório registro na ANVISA.</t>
  </si>
  <si>
    <t>BROCA CARBIDE AR 1557 HASTE LONGA FG. Descrição complementar: Broca Carbide 1557 HL com haste longa e de alta rotação. Esterilizável. Fácil encaixe. Haste em aço inoxidável e parte ativa em carbeto de tungstênio; Excentricidade zero; Produto não estéril; Broca Nº 1557; Alta rotação; Haste longa. Dimensões (C x L x A): 2.8 x 0.1 x 0.1 cm. Peso Kg 0.001. Dimensões Embalado (C x L x A): 6.0 x 4.0 x 0.5 cm. Peso Embalado Kg 0.002. Obrigatório registro na ANVISA.</t>
  </si>
  <si>
    <t>BROCA CARBIDE AR 1558 HASTE LONGA FG. Descrição complementar: Broca Carbide 1558 HL com haste longa e de alta rotação. Esterilizável. Fácil encaixe. Haste em aço inoxidável e parte ativa em carbeto de tungstênio; Parte ativa laminada; Com haste longa; Alta rotação; FG 1558 HL. Dimensões (C x L x A): 2.8 x 0.1 x 0.1 cm. Peso Kg: 0.001. Dimensões Embalado (C x L x A): 6.0 x 4.0 x 0.5 cm. Peso Embalado Kg: 0.002. Obrigatório registro na ANVISA.</t>
  </si>
  <si>
    <t>BROCA CARBIDE FGC 701L CÔNICA DENTEADA LONGA (ALTA ROTAÇÃO - CIRÚRGICA). Descrição complementar: Haste: FGC. Família: Cônica Denteada Longa. Granulometria: Média Cirúrgica. Característica: Alta Rotação. Diâmetro Parte Ativa: 1,2 mm. Comprimento Parte Ativa: 4,3 mm. Obrigatório registro na ANVISA. Marca de referência: KG Sorensen.</t>
  </si>
  <si>
    <t>BROCA CARBIDE FGC 702L CÔNICA DENTEADA LONGA (ALTA ROTAÇÃO - CIRÚRGICA). Descrição complementar: Haste: FGC. Família: Cônica Denteada Longa. Granulometria: Média Cirúrgica. Característica: Alta Rotação. Diâmetro Parte Ativa: 1,6 mm. Comprimento Parte Ativa: 5,0 mm. Obrigatório registro na ANVISA.</t>
  </si>
  <si>
    <t>BROCA CARBIDE FG 1557 CILÍNDRICA DENTEADA TOPO ARREDONDADO. Descrição complementar: Modelo: FG 1557. Haste: FG. Família: Cilíndrica Denteada Topo Arredondado. Granulometria: Média. Característica: Alta Rotação. Diâmetro Parte Ativa: 1,0 mm. Comprimento Parte Ativa: 4,4 mm. Obrigatório Registro na ANVISA. Marca de referência: KG Sorensen.</t>
  </si>
  <si>
    <t>BROCA CARBIDE FG 1558 CILÍNDRICA DENTEADA TOPO ARREDONDADO. Descrição complementar: Modelo: FG 1558. Haste: FG. Família: Cilíndrica Denteada Topo Arredondado. Granulometria: Média. Característica: Alta Rotação. Diâmetro Parte Ativa: 1,2 mm. Comprimento Parte Ativa: 4,4 mm. Obrigatório Registro na ANVISA.</t>
  </si>
  <si>
    <t>BROCA CARBIDE FG 245 CÔNICA INVERTIDA. Descrição complementar: Modelo: FG 245. Haste: FG. Família: Cônica Invertida. Granulometria: Média. Característica: Alta Rotação. Diâmetro Parte Ativa: 0,9 mm. Comprimento Parte Ativa: 3,5 mm. Obrigatório Registro na ANVISA. Marca de referência: KG Sorensen.</t>
  </si>
  <si>
    <t>BROCA CARBIDE FG 2 ESFÉRICA. Descrição complementar: Modelo: FG 2. Haste: FG. Família: Esférica. Granulometria: Média. Característica: Alta Rotação. Diâmetro Parte Ativa: 1,0 mm. Obrigatório Registro na ANVISA. Marca de referência: KG Sorensen.</t>
  </si>
  <si>
    <t>BROCA CARBIDE FG 6 ESFÉRICA. Descrição complementar: Modelo: FG 6. Haste: FG. Família: Esférica. Granulometria: Média. Característica: Alta Rotação. Diâmetro Parte Ativa: 1,8 mm. Obrigatório Registro na ANVISA. Marca de referência: KG Sorensen.</t>
  </si>
  <si>
    <t>BROCA CARBIDE CÔNICA DENTADA DE PONTA PLANA 704 – PM. Descrição complementar: Lâminas denteadas; Fabricada em carboneto de tungstênio. Diâmetro: 2.35mm. Comprimento: 44.5mm. Comprimento da parte ativa: 4.5mm. Obrigatório Registro na ANVISA. Marca de referência: JET.</t>
  </si>
  <si>
    <t>BROCA CARBIDE ESFÉRICA N° 3 – PM. Descrição complementar: A mistura e sintetização do carboneto de tungstênio são feitas na própria fábrica. Broca esférica com diâmetro de 1,2mm. Material: Aço Inoxidável. Para uso em laboratório. Obrigatório Registro na ANVISA.</t>
  </si>
  <si>
    <t>BROCA CARBIDE ESFÉRICA N° 6 – PM. Descrição complementar: A mistura e sintetização do carboneto de tungstênio são feitas na própria fábrica. Broca esférica com diâmetro de 1,8mm. Material: Carboneto De Tungstênio. Para uso em laboratório. Obrigatório Registro na ANVISA.</t>
  </si>
  <si>
    <t>BROCA CARBIDE CA 1/2 ESFÉRICA (BAIXA ROTAÇÃO). Descrição complementar: Modelo: CA 1/2. Haste: CA. Família: Esférica. Granulometria: Média. Característica: Baixa Rotação. Material: Aço Inoxidável. Diâmetro Parte Ativa: 0,6 mm. Obrigatório Registro na ANVISA. Marca de referência: KG Sorensen.</t>
  </si>
  <si>
    <t>BROCA CARBIDE CA 2 ESFÉRICA (BAIXA ROTAÇÃO). Descrição complementar: Modelo: CA 2. Haste: CA. Família: Esférica. Granulometria: Média. Característica: Baixa Rotação. Material: Aço Inoxidável. Diâmetro Parte Ativa: 1,0 mm. Obrigatório Registro na ANVISA. Marca de referência: KG Sorensen.</t>
  </si>
  <si>
    <t>BROCA CARBIDE CA 3 ESFÉRICA (BAIXA ROTAÇÃO). Descrição complementar: Modelo: CA 3. Haste: CA. Família: Esférica. Granulometria: Média. Característica: Baixa Rotação. Material: Aço Inoxidável. Diâmetro Parte Ativa: 1,2 mm. Obrigatório Registro na ANVISA. Marca de referência: KG Sorensen.</t>
  </si>
  <si>
    <t>BROCA CARBIDE CA 4 ESFÉRICA (BAIXA ROTAÇÃO). Descrição complementar: Modelo: CA 4. Haste: CA. Família: Esférica. Granulometria: Média. Característica: Baixa Rotação. Material: Aço Inoxidável. Diâmetro Parte Ativa: 1,4 mm. Obrigatório Registro na ANVISA. Marca de referência: KG Sorensen.</t>
  </si>
  <si>
    <t>BROCA CARBIDE CA 6 ESFÉRICA (BAIXA ROTAÇÃO). Descrição complementar: Modelo: CA 6. Haste: CA. Família: Esférica. Granulometria: Média. Característica: Baixa Rotação. Material: Aço Inoxidável. Diâmetro Parte Ativa: 1,8 mm. Obrigatório Registro na ANVISA. Marca de referência: KG Sorensen.</t>
  </si>
  <si>
    <t>BROCA CARBIDE CA 8 ESFÉRICA (BAIXA ROTAÇÃO). Descrição complementar: Modelo: CA 8. Haste: CA. Família: Esférica. Granulometria: Média. Característica: Baixa Rotação. Material: Aço Inoxidável. Diâmetro Parte Ativa: 2,3 mm. Obrigatório Registro na ANVISA. Marca de referência: KG Sorensen.</t>
  </si>
  <si>
    <t>BROCA CARBIDE CAC 2 ESFÉRICA LONGA (BAIXA ROTAÇÃO - CIRÚRGICA). Descrição complementar: Modelo: CAC 2. Haste: CAC. Família: Esférica Longa. Granulometria: Média Cirúrgica. Material: Aço Inoxidável. Característica: Baixa Rotação. Diâmetro Parte Ativa: 1,0 mm. Obrigatório Registro na ANVISA. Marca de referência: KG Sorensen.</t>
  </si>
  <si>
    <t>BROCA CARBIDE CAC 4 ESFÉRICA LONGA (BAIXA ROTAÇÃO - CIRÚRGICA). Descrição complementar: Modelo: CAC 4. Haste: CAC. Família: Esférica Longa. Granulometria: Média Cirúrgica. Material: Aço Inoxidável. Característica: Baixa Rotação. Diâmetro Parte Ativa: 1,4 mm. Obrigatório Registro na ANVISA. Marca de Referência: KG Sorensen.</t>
  </si>
  <si>
    <t>BROCA CARBIDE CAC 6 ESFÉRICA LONGA (BAIXA ROTAÇÃO - CIRÚRGICA). Descrição complementar: Modelo: CAC 6. Haste: CAC. Família: Esférica Longa. Granulometria: Média Cirúrgica. Material: Aço Inoxidável. Característica: Baixa Rotação. Diâmetro Parte Ativa: 1,8 mm. Obrigatório Registro na ANVISA. Marca de Referência: KG Sorensen.</t>
  </si>
  <si>
    <t>BROCA ENDO Z FG ALTA ROTAÇÃO 21MM. Descrição complementar: Embalagem com 1 unidade. 21mm. Indicada para o preparo da câmera pulpar durante a cirurgia de acesso. Broca para alta rotação, tendo a sua parte ativa fabricada em Carboneto de Tungstênio (K20) e a parte inativa fabricada em aço inoxidável. Contém 13% de Cromo e 0,9mm de diâmetro. Ponta inativa. Cor dourada.  Obrigatório Registro na ANVISA. Marca de referência: Maillefer - Dentsply Sirona.</t>
  </si>
  <si>
    <t>BROCA ENDO Z FG ALTA ROTAÇÃO 25MM. Descrição complementar: Embalagem com 1 unidade. 25mm. Indicada para o preparo da câmera pulpar durante a cirurgia de acesso. Broca para alta rotação, tendo a sua parte ativa fabricada em Carboneto de Tungstênio (K20) e a parte inativa fabricada em aço inoxidável. Contém 13% de Cromo e 0,9mm de diâmetro. Ponta inativa. Cor dourada. Obrigatório Registro na ANVISA. Marca de referência: Maillefer - Dentsply Sirona.</t>
  </si>
  <si>
    <t>BROCA LENTULO Nº 1. Diâmetro 0,25 - 25mm. Descrição complementar: Espiral de aço inoxidável indicada para levar medicações e/ou cimentos para o interior dos canais radiculares. Embalagem com 4 unidades. Lentulo 1 Vermelha: Nº25. Obrigatório Registro na ANVISA. Marca de referência: Maillefer - Dentsply Sirona.</t>
  </si>
  <si>
    <t>BROCA LENTULO Nº 4 Diâmetro 0,40 - 25mm. Descrição complementar: Espiral de aço inoxidável indicada para levar medicações e/ou cimentos para o interior dos canais radiculares. Embalagem com 4 unidades. Lentulo 4 Preta: Nº40. Obrigatório Registro na ANVISA. Marca de referência: Maillefer - Dentsply Sirona.</t>
  </si>
  <si>
    <t>BROCA CIRÚRGICA ZEKRYA FG. 23mm. Descrição complementar: Instrumento altamente cortante indicado para auxiliar em cirurgias orais, como: siso incluso, remoção de osso, entre outros. Com formato tronco-cônico, sua utilização permite um resultado com superfície mais lisa e regular através da ponta ativa.  FG: para alta rotação. Formato tronco-cônico. Material: Tungstênio. Com alto poder de corte. Validade: indeterminada. Obrigatório Registro na ANVISA. Marca de referência: Maillefer - Dentsply Sirona.</t>
  </si>
  <si>
    <t>BROCA CIRÚRGICA ZEKRYA FG. 28mm. Descrição complementar: Instrumento altamente cortante indicado para auxiliar em cirurgias orais, como: siso incluso, remoção de osso, entre outros. Com formato tronco-cônico, sua utilização permite um resultado com superfície mais lisa e regular através da ponta ativa.  FG: para alta rotação. Formato tronco-cônico. Material: Tungstênio. Com alto poder de corte. Validade: indeterminada. Obrigatório Registro na ANVISA. Marca de referência: Maillefer - Dentsply Sirona.</t>
  </si>
  <si>
    <t>FRESA DE TUNGSTÊNIO MAXICUT – PERA CRUZADO GROSSO 0251. Descrição complementar: Broca para peça-de-mão, com corte cruzado. Para corte de ligas não preciosas e resinas acrílicas. Redução de todos os tipos de materiais, sem arranhar a superfície. E acabamentos das ligas não preciosas e resinas. Foi desenvolvida para corte e desgaste grosso. Possui distância maior entre as lâminas, logo o corte é mais agressivo. Fabricada em 100% tungstênio. Corte preciso, sem deixar riscos. RPM: 15.000. Código: 0251; Dimensões: 14 mm; Formato: Pêra. Obrigatório Registro na ANVISA. Marca de referência: American Burrs.</t>
  </si>
  <si>
    <t>FRESA DE TUNGSTÊNIO MAXICUT – BASTÃO CRUZADO MÉDIO 1502. Descrição complementar: Broca para peça-de-mão, com corte cruzado. Para corte de ligas não preciosas e resinas acrílicas. Redução de todos os tipos de materiais, sem arranhar a superfície. E acabamentos das ligas não preciosas e resinas. Fresas 100% Tungstênio. Material de liga dura capaz de realizar cortes em diversos materiais. Dimensões: 13mm. Tipo de ponta: Corte Cruzado. Corte preciso, sem deixar riscos. Rotação recomendada: 15.000 rpm. Granulometria: Média. Obrigatório Registro na ANVISA. Marca de referência: American Burrs.</t>
  </si>
  <si>
    <t>FRESA DE TUNGSTÊNIO MAXICUT – PERA CRUZADO MÉDIO 1508. Descrição complementar: Broca para peça-de-mão, com corte cruzado. Para corte de ligas não preciosas e resinas acrílicas. Redução de todos os tipos de materiais, sem arranhar a superfície. E acabamentos das ligas não preciosas e resinas. Foi desenvolvida para corte e desgaste médio. Possui distância maior entre as lâminas, logo o corte é mais agressivo. Fabricada em 100% tungstênio. Corte preciso, sem deixar riscos. RPM: 15.000. Código: 1508; Formato: Pêra. Obrigatório Registro na ANVISA. Marca de referência: American Burrs.</t>
  </si>
  <si>
    <t>FRESA DE TUNGSTÊNIO MAXICUT – TRONCO-CÔNICA CRUZADO MÉDIO 1510. Descrição complementar: Broca para peça-de-mão, com corte cruzado. Para corte de ligas não preciosas e resinas acrílicas. Redução de todos os tipos de materiais, sem arranhar a superfície. E acabamentos das ligas não preciosas e resinas. Fresas 100% Tungstênio. Material de liga dura capaz de realizar cortes em diversos materiais. Dimensões: 13mm. Tipo de ponta: Corte Cruzado. Corte preciso, sem deixar riscos. Rotação recomendada: 15.000 rpm. Granulometria: Média. Obrigatório Registro na ANVISA. Marca de referência: American Burrs.</t>
  </si>
  <si>
    <t>FRESA DE TUNGSTÊNIO MAXICUT – AGULHA CRUZADO MÉDIO 1571. Descrição complementar: Broca para peça-de-mão, com corte cruzado. Para corte de ligas não preciosas e resinas acrílicas. Redução de todos os tipos de materiais, sem arranhar a superfície. E acabamentos das ligas não preciosas e resinas. Fresas 100% Tungstênio. Material de liga dura capaz de realizar cortes em diversos materiais. Dimensões: 13mm. Tipo de ponta: Corte Cruzado. Corte preciso, sem deixar riscos. Rotação recomendada: 15.000 rpm. Granulometria: Média. Obrigatório Registro na ANVISA. Marca de referência: American Burrs.</t>
  </si>
  <si>
    <t>FRESA DE TUNGSTÊNIO MINICUT – BASTÃO CRUZADO FINO 1512. Descrição complementar: Broca para peça-de-mão, com corte cruzado. Para corte de ligas não preciosas e resinas acrílicas. Redução de todos os tipos de materiais, sem arranhar a superfície. E acabamentos das ligas não preciosas e resinas. Indicado para corte em todos os tipos de materiais, especialmente em resina acrílica, reduzindo o tempo de acabamento. Corte preciso, sem deixar riscos. Tarja Vermelha: Corte Liso Fino. Rotação recomendada: RPM: 15.000; Validade: Indeterminada. Obrigatório Registro na ANVISA. Marca de referência: American Burrs.</t>
  </si>
  <si>
    <t>FRESA DE TUNGSTÊNIO MINICUT – TRONCO-CÔNICA LISO FINO 1570. Descrição complementar: Broca para peça-de-mão, com corte cruzado. Para corte de ligas não preciosas e resinas acrílicas. Redução de todos os tipos de materiais, sem arranhar a superfície. E acabamentos das ligas não preciosas e resinas. Indicado para corte em todos os tipos de materiais, especialmente em resina acrílica, reduzindo o tempo de acabamento. Corte preciso, sem deixar riscos. Tarja Vermelha: Corte Liso Fino. Rotação recomendada: RPM: 15.000; Validade: Indeterminada. Obrigatório Registro na ANVISA. Marca de referência: American Burrs.</t>
  </si>
  <si>
    <t>FRESA DE TUNGSTÊNIO MINICUT – AGULHA CRUZADO FINO 1511. Descrição complementar: Broca para peça-de-mão, com corte cruzado. Para corte de ligas não preciosas e resinas acrílicas. Redução de todos os tipos de materiais, sem arranhar a superfície. E acabamentos das ligas não preciosas e resinas. Indicado para corte em todos os tipos de materiais, especialmente em resina acrílica, reduzindo o tempo de acabamento. Corte preciso, sem deixar riscos. Tarja Vermelha: Corte Liso Fino. Rotação recomendada: RPM: 15.000; Validade: Indeterminada. Obrigatório Registro na ANVISA. Marca de referência: American Burrs.</t>
  </si>
  <si>
    <t>FRESA DE TUNGSTÊNIO MINICUT – PERA CRUZADO FINO 1517. Descrição complementar: Broca para peça-de-mão, com corte cruzado. Para corte de ligas não preciosas e resinas acrílicas. Redução de todos os tipos de materiais, sem arranhar a superfície. E acabamentos das ligas não preciosas e resinas. Indicado para corte em todos os tipos de materiais, especialmente em resina acrílica, reduzindo o tempo de acabamento. Corte preciso, sem deixar riscos. Tarja Vermelha: Corte Liso Fino. Rotação recomendada: RPM: 15.000; Validade: Indeterminada. Obrigatório Registro na ANVISA. Marca de referência: American Burrs.</t>
  </si>
  <si>
    <t>FRESA DE TUNGSTÊNIO MINICUT – AGULHA CRUZADO EXTRA FINO 1521. Descrição complementar: Broca para peça-de-mão, com corte cruzado. Para corte de ligas não preciosas e resinas acrílicas. Redução de todos os tipos de materiais, sem arranhar a superfície. E acabamentos das ligas não preciosas e resinas. Indicado para acabamento fino em ouro, ligas metálicas, e todos os tipos de resinas e compósitos. Ideal para cerâmica, pois o corte extrafino evita fraturas superficiais. Corte preciso, sem deixar riscos. Tarja Amarela: Corte cruzado extrafino. Rotação recomendada: RPM: 15.000; Validade: Indeterminada. Obrigatório Registro na ANVISA. Marca de referência: American Burrs.</t>
  </si>
  <si>
    <t>FRESA DE TUNGSTÊNIO MINICUT – PERA MINI CRUZADO EXTRA FINO 7230.040HP. Descrição complementar: Broca para peça-de-mão, com corte cruzado. Para corte de ligas não preciosas e resinas acrílicas. Redução de todos os tipos de materiais, sem arranhar a superfície. E acabamentos das ligas não preciosas e resinas. Indicado para acabamento fino em ouro, ligas metálicas, e todos os tipos de resinas e compósitos. Ideal para cerâmica, pois o corte extrafino evita fraturas superficiais. Corte preciso, sem deixar riscos. Tarja Amarela: Corte cruzado extrafino. Rotação recomendada: RPM: 15.000; Validade: Indeterminada. Obrigatório Registro na ANVISA. Marca de referência: American Burrs.</t>
  </si>
  <si>
    <t>BROCA TRANSMETAL FG 153. Descrição complementar: Indicada para promover corte em peças metálica. O seu desenho garante também um procedimento rápido, liso e livre de vibração. As hastes são fabricadas em aço inoxidável. Haste longa. Obrigatório registro na ANVISA. Marca de referência: Microdont.</t>
  </si>
  <si>
    <t>PONTA DIAMANTADA CÔNICA INVERTIDA 1035 – FG. Descrição complementar: Produzida em aço inoxidável. Conteúdo da embalagem: 1 Unidade de ponta diamantada cônica invertida. Dimensões da embalagem: 4,5 x 6,3 x 0,5 cm; Peso com embalagem: 4g; Broca autoclavável; Referência da broca: 1035; Tipo de ponta: Cônica Invertida; Granulometria: Média; Tipo de Broca: Alta Rotação (FG); Diâmetro da parte ativa: 1,6mm; Comprimento da parte ativa: 1,6mm; Comprimento total: 19,0mm; Obrigatório Registro na ANVISA. Marca de referência: KG Sorensen.</t>
  </si>
  <si>
    <t>PONTA DIAMANTADA CÔNICA INVERTIDA 1036 – FG. Descrição complementar: Produzida em aço inoxidável. Conteúdo da embalagem: 1 Unidade de ponta diamantada cônica invertida. Dimensões da embalagem: 4,5 x 6,8 x 0,3 cm; Peso com embalagem: 2g; Broca autoclavável; Referência da broca: 1036; Tipo de ponta: Cônica Invertida; Granulometria: Média; Tipo de Broca: Alta Rotação (FG); Diâmetro da parte ativa: 1,8mm; Comprimento da parte ativa: 1,8mm; Comprimento total: 19,0mm; Obrigatório Registro na ANVISA. Marca de referência: KG Sorensen.</t>
  </si>
  <si>
    <t>PONTA DIAMANTADA FG 1151. Descrição complementar: Produzida em aço inoxidável. Cônica Invertida Topo Arredondado. Modelo: FG 1151. Haste: FG. Família: Cônica Invertida Topo Arredondado. Granulometria: Média. Característica: Alta Rotação. Diâmetro Parte Ativa: 1,2 mm. Comprimento Parte Ativa: 3,5 mm. Obrigatório Registro na ANVISA. Marca de Referência: KG Sorensen.</t>
  </si>
  <si>
    <t>PONTA DIAMANTADA FGHC Nº 1312. Descrição complementar: Cônica invertida haste curta FGHC 1312. Produzidas em aço inoxidável de alta resistência e com grãos de diamante natural de dimensões controladas. Obrigatório registro na ANVISA. Marca de referência: KG Sorensen</t>
  </si>
  <si>
    <t>PONTA DIAMANTADA 1333 - FG. Descrição complementar: Confeccionada em aço inixidável e impregnada com diamantes naturais através de eletrólise em embalagem esterilizada por raios gama. Alta rotação. Embalagem com uma unidade. Obrigatório Registro na ANVISA. Marca de referência: Microdont.</t>
  </si>
  <si>
    <t>PONTA DIAMANTADA FG 2067. Descrição complementar: Produzida em aço inoxidável. Cônica Topo Plano. Modelo: FG 2067. Haste: FG. Família: Cônica Topo Plano. Granulometria: Média. Característica: Alta Rotação. Diâmetro Parte Ativa: 1,4 mm. Comprimento Parte Ativa: 8,0 mm. Obrigatório Registro na ANVISA. Marca de referência: KG Sorensen.</t>
  </si>
  <si>
    <t xml:space="preserve">PONTA DIAMANTADA FG 2068. Descrição complementar: Produzida em aço inoxidável. Cônica Topo Plano. Modelo: FG 2068. Haste: FG. Família: Cônica Topo Plano. Granulometria: Média. Característica: Alta Rotação. Diâmetro Parte Ativa: 1,6 mm. Comprimento Parte Ativa: 8,0 mm. Obrigatório Registro na ANVISA. Marca de referência: KG Sorensen. </t>
  </si>
  <si>
    <t>PONTA DIAMANTADA FG 2130. Descrição complementar: Produzida em aço inoxidável. Cônica Topo Arredondado. Modelo: FG 2130. Haste: FG. Família: Cônica Topo Arredondado. Granulometria: Média. Característica: Alta Rotação. Diâmetro Parte Ativa: 1,8 mm. Comprimento Parte Ativa: 2,4 mm Obrigatório Registro na ANVISA. Marca de referência: KG Sorensen.</t>
  </si>
  <si>
    <t>PONTA DIAMANTADA FG 2134. Descrição complementar: Produzida em aço inoxidável. Cônica Topo Arredondado. Modelo: FG 2134. Haste: FG. Família: Cônica Topo Arredondado. Granulometria: Média. Característica: Alta Rotação. Diâmetro Parte Ativa: 1,4 mm. Comprimento Parte Ativa: 8,0 mm Obrigatório Registro na ANVISA. Marca de referência: KG Sorensen.</t>
  </si>
  <si>
    <t>PONTA DIAMANTADA FG 2135. Descrição complementar: Produzida em aço inoxidável. Cônica Topo Arredondado. Modelo: FG 2135. Haste: FG. Família: Cônica Topo Arredondado. Granulometria: Média. Característica: Alta Rotação. Diâmetro Parte Ativa: 1,6 mm. Comprimento Parte Ativa: 8,0 mm. Obrigatório registro na ANVISA. Marca de referência: KG Sorensen.</t>
  </si>
  <si>
    <t>PONTA DIAMANTADA FG 2191 CÔNICA TOPO CHAMA. Descrição complementar: Produzida em aço inoxidável. Modelo: FG 2191. Haste: FG. Família: Cônica Topo Chama. Granulometria: Média. Característica: Alta Rotação. Diâmetro Parte Ativa: 0,8 mm. Comprimento Parte Ativa: 4,0 mm. Obrigatório registro na ANVISA. Marca de referência: KG Sorensen.</t>
  </si>
  <si>
    <t>PONTA DIAMANTADA FG 2200. Descrição complementar: Produzida em aço inoxidável. Cônica Topo Chama. Modelo: FG 2200. Haste: FG. Família: Cônica Topo Chama. Granulometria: Média. Característica: Alta Rotação. Diâmetro Parte Ativa: 1,0 mm. Comprimento Parte Ativa: 7,0 mm Obrigatório Registro na ANVISA. Marca de referência: KG Sorensen.</t>
  </si>
  <si>
    <t>PONTA DIAMANTADA FG 3069. Descrição complementar: Produzida em aço inoxidável. Cônica Topo Plano. Modelo: FG 3069. Haste: FG. Família: Cônica Topo Plano. Granulometria: Média. Característica: Alta Rotação. Diâmetro Parte Ativa: 1,8 mm. Comprimento Parte Ativa: 8,0 mm Obrigatório Registro na ANVISA. Marca de referência: KG Sorensen.</t>
  </si>
  <si>
    <t>PONTA DIAMANTADA FG 3070. Descrição complementar: Produzida em aço inoxidável. Cônica Topo Plano. Modelo: FG 3070. Haste: FG. Família: Cônica Topo Plano. Granulometria: Média. Característica: Alta Rotação. Diâmetro Parte Ativa: 1,4 mm. Comprimento Parte Ativa: 10,0 mm Obrigatório Registro na ANVISA. Marca de referência: KG Sorensen.</t>
  </si>
  <si>
    <t>PONTA DIAMANTADA FG 3071. Descrição complementar: Produzida em aço inoxidável. Cônica Topo Plano. Modelo: FG 3071. Haste: FG. Família: Cônica Topo Plano. Granulometria: Média. Característica: Alta Rotação. Diâmetro Parte Ativa: 1,6 mm. Comprimento Parte Ativa: 10,0 mm Obrigatório Registro na ANVISA. Marca de referência: KG Sorensen.</t>
  </si>
  <si>
    <t xml:space="preserve">PONTA DIAMANTADA FG 3080 Cônica Topo Inativo. Descrição complementar: Produzida em aço inoxidável. Modelo: FG 3080. Haste: FG. Família: Cônica Topo Inativo. Granulometria: Média. Característica: Alta Rotação. Diâmetro Parte Ativa: 1,2 mm. Comprimento Parte Ativa: 10,0 mm. Marca de referência: KG Sorensen. </t>
  </si>
  <si>
    <t xml:space="preserve">PONTA DIAMANTADA FG 3195 CÔNICA TOPO CHAMA. Descrição complementar: Produzida em aço inoxidável. Modelo: FG 3195. Haste: FG. Família: Cônica Topo Chama. Granulometria: Média. Característica: Alta Rotação. Diâmetro Parte Ativa: 1,6 mm. Comprimento Parte Ativa: 10,0 mm. Obrigatório registro na ANVISA. Marca de referência: KG Sorensen. </t>
  </si>
  <si>
    <t>PONTA DIAMANTADA FG 3200 CÔNICA TOPO CHAMA. Descrição complementar: Produzida em aço inoxidável. Modelo: FG 3200. Haste: FG. Família: Cônica Topo Chama. Granulometria: Média. Característica: Alta Rotação. Diâmetro Parte Ativa: 1,0 mm. Comprimento Parte Ativa: 8,0 mm. Obrigatório registro na ANVISA. Marca de referência: KG Sorensen.</t>
  </si>
  <si>
    <t>PONTA DIAMANTADA FG 3203. Descrição complementar: Cônica Topo Chama. Produzida em aço inoxidável. Modelo: FG 3203. Haste: FG. Família: Cônica Topo Chama. Granulometria: Média. Característica: Alta Rotação. Diâmetro Parte Ativa: 1,2 mm. Comprimento Parte Ativa: 10,0 mm Obrigatório Registro na ANVISA. Marca de referência: KG Sorensen.</t>
  </si>
  <si>
    <t>PONTA DIAMANTADA FG 4072. Descrição complementar: Produzida em aço inoxidável. Cônica Topo Plano. Modelo: FG 4072. Haste: FG. Família: Cônica Topo Plano. Granulometria: Média. Característica: Alta Rotação. Diâmetro Parte Ativa: 1,8 mm. Comprimento Parte Ativa: 10,0 mm Obrigatório Registro na ANVISA. Marca de referência: KG Sorensen.</t>
  </si>
  <si>
    <t>PONTA DIAMANTADA FG 4072G. Descrição complementar: Produzida em aço inoxidável. Cônica Topo Plano. Modelo: FG 4072G. Haste: FG. Família: Cônica Topo Plano. Granulometria: Grossa (G). Característica: Alta Rotação. Diâmetro Parte Ativa: 1,8 mm. Comprimento Parte Ativa: 10,0 mm. Obrigatório registro na ANVISA. Marca de referência: KG Sorensen.</t>
  </si>
  <si>
    <t>PONTA DIAMANTADA FG 4138. Descrição complementar: Produzida em aço inoxidável. Cônica Topo Arredondado. Modelo: FG 4138. Haste: FG. Família: Cônica Topo Arredondado. Granulometria: Média. Característica: Alta Rotação. Diâmetro Parte Ativa: 1,8 mm. Comprimento Parte Ativa: 11,0 mm Obrigatório Registro na ANVISA. Marca de referência: KG Sorensen.</t>
  </si>
  <si>
    <t>PONTA DIAMANTADA FG 4138G. Descrição complementar: Produzida em aço inoxidável. Cônica Topo Arredondado. Modelo: FG 4138G. Haste: FG. Família: Cônica Topo Arredondado. Granulometria: Grossa (G). Característica: Alta Rotação. Diâmetro Parte Ativa: 1,8 mm. Comprimento Parte Ativa: 11,0 mm. Obrigatório registro na ANVISA. Marca de referência: KG Sorensen.</t>
  </si>
  <si>
    <t>PONTA DIAMANTADA FG 1090. Descrição complementar: Produzida em aço inoxidável. Cilíndrica Topo Plano. Modelo: FG 1090. Haste: FG. Família: Cilíndrica Topo Plano. Granulometria: Média. Característica: Alta Rotação. Diâmetro Parte Ativa: 0,8 mm. Comprimento Parte Ativa: 4,0 mm. Obrigatório Registro na ANVISA. Marca de referência: KG Sorensen.</t>
  </si>
  <si>
    <t>PONTA DIAMANTADA FG 1092 CILÍNDRICA TOPO PLANO. Descrição complementar: Produzida em aço inoxidável. Modelo: FG 1092. Haste: FG. Família: Cilíndrica Topo Plano. Granulometria: Média. Característica: Alta Rotação. Diâmetro Parte Ativa: 1,0 mm. Comprimento Parte Ativa: 4,0 mm. Obrigatório registro na ANVISA. Marca de referência: KG Sorensen.</t>
  </si>
  <si>
    <t>PONTA DIAMANTADA FG 1093 CILÍNDRICA TOPO PLANO. Descrição complementar: Produzida em aço inoxidável. Modelo: FG 1093. Haste: FG. Família: Cilíndrica Topo Plano. Granulometria: Média. Característica: Alta Rotação. Diâmetro Parte Ativa: 1,2 mm. Comprimento Parte Ativa: 4,0 mm. Obrigatório registro na ANVISA. Marca de referência: KG Sorensen.</t>
  </si>
  <si>
    <t>PONTA DIAMANTADA FG 1094 CILÍNDRICA TOPO PLANO. Descrição complementar: Produzida em aço inoxidável. Modelo: FG 1094. Haste: FG. Família: Cilíndrica Topo Plano. Granulometria: Média. Característica: Alta Rotação. Diâmetro Parte Ativa: 1,4 mm. Comprimento Parte Ativa: 4,0 mm. Obrigatório registro na ANVISA. Marca de referência: KG Sorensen.</t>
  </si>
  <si>
    <t>PONTA DIAMANTADA FG 1095 CILÍNDRICA TOPO PLANO. Descrição complementar: Produzida em aço inoxidável. Modelo: FG 1095. Haste: FG. Família: Cilíndrica Topo Plano. Granulometria: Média. Característica: Alta Rotação. Diâmetro Parte Ativa: 1,2 mm. Comprimento Parte Ativa: 6,0 mm. Obrigatório registro na ANVISA. Marca de referência: KG Sorensen.</t>
  </si>
  <si>
    <t>PONTA DIAMANTADA FG Nº 1342. Descrição complementar: Possui haste curta. Cilíndrica. Produzida em aço inoxidável de alta resistência e com grãos de diamante natural de dimensões controladas. Obrigatório registro na ANVISA. Marca de referência: KG Sorensen.</t>
  </si>
  <si>
    <t>PONTA DIAMANTADA FG 3097. Descrição complementar: Produzida em aço inoxidável. Cilíndrica Topo Plano. Modelo: FG 3097. Haste: FG. Família: Cilíndrica Topo Plano. Granulometria: Média. Característica: Alta Rotação. Diâmetro Parte Ativa: 1,0 mm. Comprimento Parte Ativa: 8,0 mm Obrigatório Registro na ANVISA. Marca de referência: KG Sorensen.</t>
  </si>
  <si>
    <t>PONTA DIAMANTADA FG 3098. Descrição complementar: Produzida em aço inoxidável. Cilíndrica Topo Plano. Modelo: FG 3098. Haste: FG. Família: Cilíndrica Topo Plano. Granulometria: Média. Característica: Alta Rotação. Diâmetro Parte Ativa: 1,2 mm. Comprimento Parte Ativa: 8,0 mm Obrigatório Registro na ANVISA. Marca de referência: KG Sorensen.</t>
  </si>
  <si>
    <t>PONTA DIAMANTADA FG 3123. Descrição complementar: Produzida em aço inoxidável. Cilíndrica Topo Cônico. Modelo: FG 3123. Haste: FG. Família: Cilíndrica Topo Cônico. Granulometria: Média. Característica: Alta Rotação. Diâmetro Parte Ativa: 1,5 mm. Comprimento Parte Ativa: 8,0 mm Obrigatório Registro na ANVISA. Marca de referência: KG Sorensen.</t>
  </si>
  <si>
    <t>PONTA DIAMANTADA FG 3145. Descrição complementar: Produzida em aço inoxidável. Cilíndrica Topo Arredondado. Modelo: FG 3145. Haste: FG. Família: Cilíndrica Topo Arredondado. Granulometria: Média. Característica: Alta Rotação. Diâmetro Parte Ativa: 1,2 mm. Comprimento Parte Ativa: 8,0 mm Obrigatório Registro na ANVISA. Marca de referência: KG Sorensen.</t>
  </si>
  <si>
    <t>PONTA DIAMANTADA FG 3146. Descrição complementar: Produzida em aço inoxidável. Cilíndrica Topo Arredondado. Modelo: FG 3146. Haste: FG. Família: Cilíndrica Topo Arredondado. Granulometria: Média. Característica: Alta Rotação. Diâmetro Parte Ativa: 1,4 mm. Comprimento Parte Ativa: 8,0 mm Obrigatório Registro na ANVISA. Marca de referência: KG Sorensen.</t>
  </si>
  <si>
    <t>PONTA DIAMANTADA FG 3216. Descrição complementar: Produzida em aço inoxidável. Cilíndrica Topo Ogival. Modelo: FG 3216. Haste: FG. Família: Cilíndrica Topo Ogival. Granulometria: Média. Característica: Alta Rotação. Diâmetro Parte Ativa: 1,2 mm. Comprimento Parte Ativa: 8,0 mm Obrigatório Registro na ANVISA. Marca de referência: KG Sorensen.</t>
  </si>
  <si>
    <t>PONTA DIAMANTADA FG 1011 ESFÉRICA. Descrição complementar: Produzida em aço inoxidável. Modelo: FG 1011. Haste: FG. Família: Esférica. Granulometria: Média. Característica: Alta Rotação. Diâmetro Parte Ativa: 0,9 mm. Obrigatório registro na ANVISA. Marca de referência: KG Sorensen</t>
  </si>
  <si>
    <t>PONTA DIAMANTADA FG 1012 ESFÉRICA. Descrição complementar: Produzida em aço inoxidável. Modelo: FG 1012. Haste: FG. Família: Esférica. Granulometria: Média. Característica: Alta Rotação. Diâmetro Parte Ativa: 1,0 mm. Obrigatório registro na ANVISA. Marca de referência: KG Sorensen</t>
  </si>
  <si>
    <t>PONTA DIAMANTADA FG 1014 ESFÉRICA. Descrição complementar: Produzida em aço inoxidável. Modelo: FG 1014. Haste: FG. Família: Esférica. Granulometria: Média. Característica: Alta Rotação. Diâmetro Parte Ativa: 1,4 mm. Obrigatório registro na ANVISA. Marca de referência: KG Sorensen</t>
  </si>
  <si>
    <t>PONTA DIAMANTADA FG 1015 Esférica. Descrição complementar: Produzida em aço inoxidável. Modelo: FG 1015. Haste: FG. Família: Esférica. Granulometria: Média. Característica: Alta Rotação. Diâmetro Parte Ativa: 1,6 mm. Obrigatório registro na ANVISA. Marca de referência: KG Sorensen</t>
  </si>
  <si>
    <t>PONTA DIAMANTADA FG 1016 ESFÉRICA. Descrição complementar: Produzida em aço inoxidável. Modelo: FG 1016. Haste: FG. Família: Esférica. Granulometria: Média. Característica: Alta Rotação. Diâmetro Parte Ativa: 1,8 mm. Obrigatório Registro na ANVISA. Marca de referência: KG Sorensen.</t>
  </si>
  <si>
    <t>PONTA DIAMANTADA FG 1026. Descrição complementar: Produzida em aço inoxidável. Esférica (Intermediário Longo). Modelo: FG 1026. Haste: FG. Família: Esférica Intermediário Longo. Granulometria: Média. Característica: Alta Rotação. Diâmetro Parte Ativa: 1,2 mm. Comprimento Parte Ativa: 1,0 mm. Obrigatório Registro na ANVISA. Marca de referência: KG Sorensen.</t>
  </si>
  <si>
    <t>PONTA DIAMANTADA HASTE CURTA 1302 - FG. Descrição complementar: Confeccionada em aço inoxidável e impregnada com diamantes naturais através de eletrólise em embalagem esterilizada por raios gama. Haste curta. Esférica. Alta rotação. Embalagem c/ 1 unidade. Obrigatório registro na ANVISA. Marca de referência: Microdont.</t>
  </si>
  <si>
    <t xml:space="preserve">PONTA DIAMANTADA FG 3018 ESFÉRICA. Descrição complementar: Produzida em aço inoxidável. Modelo: FG 3018. Haste: FG. Família: Esférica. Granulometria: Média. Característica: Alta Rotação. Diâmetro Parte Ativa: 2,9 mm. Obrigatório registro na ANVISA. Marca de referência: KG Sorensen. </t>
  </si>
  <si>
    <t>PONTA DIAMANTADA FGHL 1012 ESFÉRICA (HASTE LONGA). Descrição complementar: Produzida em aço inoxidável. Esférica (Haste Longa). Modelo: FGHL 1012. Haste: FGHL (Haste Longa). Família: Esférica. Granulometria: Média. Característica: Alta Rotação. Diâmetro Parte Ativa: 1,0 mm. Obrigatório registro na ANVISA. Marca de referência: KG Sorensen.</t>
  </si>
  <si>
    <t xml:space="preserve">PONTA DIAMANTADA FGHL 1013 ESFÉRICA (HASTE LONGA). FGHL 1013. Descrição complementar: Produzida em aço inoxidável. Haste: FGHL (Haste Longa). Família: Esférica. Granulometria: Média. Característica: Alta Rotação. Diâmetro Parte Ativa: 1,2 mm. Obrigatório registro na ANVISA. Marca de referência: KG Sorensen. </t>
  </si>
  <si>
    <t>PONTA DIAMANTADA FGHL 1014 ESFÉRICA (HASTE LONGA). Descrição complementar: Produzida em aço inoxidável. Modelo: FGHL 1014. Haste: FGHL (Haste Longa). Família: Esférica. Granulometria: Média. Característica: Alta Rotação. Diâmetro Parte Ativa: 1,4 mm. Obrigatório registro na ANVISA. Marca de referência: KG Sorensen.</t>
  </si>
  <si>
    <t>PONTA DIAMANTADA FGHL 1019 ESFÉRICA (HASTE LONGA). Descrição complementar: Produzida em aço inoxidável. Esférica (Haste Longa). Modelo: FGHL 1019. Haste: FGHL (Haste Longa). Família: Esférica. Granulometria: Média. Característica: Alta Rotação. Diâmetro Parte Ativa: 1,6 mm. Obrigatório registro na ANVISA. Marca de referência: KG Sorensen.</t>
  </si>
  <si>
    <t>PONTA DIAMANTADA FGHL 1016 ESFÉRICA (HASTE LONGA). Descrição complementar: Produzida em aço inoxidável. Modelo: FGHL 1016. Haste: FGHL (Haste Longa). Família: Esférica. Granulometria: Média. Característica: Alta Rotação. Diâmetro Parte Ativa: 1,8 mm. Obrigatório registro na ANVISA. Marca de referência: KG Sorensen.</t>
  </si>
  <si>
    <t xml:space="preserve">PONTA DIAMANTADA FGHL 3018 ESFÉRICA (HASTE LONGA). Descrição complementar: Produzida em aço inoxidável. Modelo: FGHL 3018. Haste: FGHL (Haste Longa). Família: Esférica. Granulometria: Média. Característica: Alta Rotação. Diâmetro Parte Ativa: 2,9 mm. Obrigatório registro na ANVISA. Marca de referência: KG Sorensen. </t>
  </si>
  <si>
    <t>PONTA DIAMANTADA FG 3118. Descrição complementar: Chama. Produzida em aço inoxidável. Modelo: FG 3118. Haste: FG. Família: Chama. Granulometria: Média. Característica: Alta Rotação. Diâmetro Parte Ativa: 2,3 mm. Comprimento Parte Ativa: 5,0 mm Obrigatório Registro na ANVISA. Marca de referência: KG Sorensen.</t>
  </si>
  <si>
    <t>PONTA DIAMANTADA FG 3168. Descrição complementar: Chama. Modelo: FG 3168. Haste: FG. Família: Chama. Granulometria: Média. Característica: Alta Rotação. Diâmetro Parte Ativa: 2,3 mm. Comprimento Parte Ativa: 4,0 mm Obrigatório Registro na ANVISA. Marca de referência: KG Sorensen.</t>
  </si>
  <si>
    <t>PONTA DIAMANTADA FG 1090F. Descrição complementar: Cilíndrica Topo Plano. Produzida em aço inoxidável. Modelo: FG 1090F. Haste: FG. Família: Cilíndrica Topo Plano. Granulometria: Fina (F). Característica: Alta Rotação. Diâmetro Parte Ativa: 0,8 mm. Comprimento Parte Ativa: 4,0 mm. Obrigatório Registro na ANVISA. Marca de referência: KG Sorensen.</t>
  </si>
  <si>
    <t>PONTA DIAMANTADA FG 1111F Chama. Descrição complementar: Produzida em aço inoxidável. Modelo: FG 1111F. Haste: FG. Família: Chama. Granulometria: Fina (F). Característica: Alta Rotação. Diâmetro Parte Ativa: 1,4 mm. Comprimento Parte Ativa: 5,0 mm. Obrigatório registro na ANVISA. Marca de referência: KG Sorensen.</t>
  </si>
  <si>
    <t>PONTA DIAMANTADA FG 1116F. Descrição complementar: Produzida em aço inoxidável. Cônica Topo Chama. Modelo: FG 1116F. Haste: FG. Família: Cônica Topo Chama. Granulometria: Fina (F). Característica: Alta Rotação. Diâmetro Parte Ativa: 1,4 mm. Comprimento Parte Ativa: 8,0 mm. Obrigatório Registro na ANVISA. Marca de referência: KG Sorensen.</t>
  </si>
  <si>
    <t xml:space="preserve">PONTA DIAMANTADA FG 2068F. Descrição complementar: Cônica Topo Plano. Produzida em aço inoxidável. Modelo: FG 2068F. Haste: FG. Família: Cônica Topo Plano. Granulometria: Fina (F). Característica: Alta Rotação. Diâmetro Parte Ativa: 1,6 mm. Comprimento Parte Ativa: 8,0 mm. Obrigatório Registro na ANVISA. Marca de referência: KG Sorensen. </t>
  </si>
  <si>
    <t>PONTA DIAMANTADA FG 2137F Especial. Produzida em aço inoxidável. Modelo: FG 2137F. Haste: FG. Família: Especial. Granulometria: Fina (F). Característica: Alta Rotação. Diâmetro Parte Ativa: 0,5 mm. Comprimento Parte Ativa: 1,0 mm. Obrigatório Registro na ANVISA. Marca de referência: KG Sorensen.</t>
  </si>
  <si>
    <t>PONTA DIAMANTADA FG 3098F. Descrição complementar: Cilíndrica Topo Plano. Produzida em aço inoxidável. Modelo: FG 3098F. Haste: FG. Família: Cilíndrica Topo Plano. Granulometria: Fina (F). Característica: Alta Rotação. Diâmetro Parte Ativa: 1,2 mm. Comprimento Parte Ativa: 8,0 mm Obrigatório Registro na ANVISA. Marca de referência: KG Sorensen.</t>
  </si>
  <si>
    <t>PONTA DIAMANTADA FG 3118F Chama. Descrição complementar: Produzida em aço inoxidável. Modelo: FG 3118F. Haste: FG. Família: Chama. Granulometria: Fina (F). Característica: Alta Rotação. Diâmetro Parte Ativa: 2,3 mm. Comprimento Parte Ativa: 5,0 mm. Obrigatório registro na ANVISA. Marca de referência: KG Sorensen.</t>
  </si>
  <si>
    <t>PONTA DIAMANTADA FG 3168F Chama. Descrição complementar: Produzida em aço inoxidável. Modelo: FG 3168F. Haste: FG. Família: Chama. Granulometria: Fina (F). Característica: Alta Rotação. Diâmetro Parte Ativa: 2,3 mm. Comprimento Parte Ativa: 4,0 mm. Obrigatório registro na ANVISA. Marca de referência: KG Sorensen.</t>
  </si>
  <si>
    <t xml:space="preserve">PONTA DIAMANTADA FG 3195F CÔNICA TOPO CHAMA. Descrição complementar: Produzida em aço inoxidável. Modelo: FG 3195F. Haste: FG. Família: Cônica Topo Chama. Granulometria: Fina (F). Característica: Alta Rotação. Diâmetro Parte Ativa: 1,6 mm. Comprimento Parte Ativa: 10,0 mm. Obrigatório registro na ANVISA. Marca de referência: KG SORENSEN. </t>
  </si>
  <si>
    <t>PONTA DIAMANTADA FG 4138F. Descrição complementar: Cônica Topo Arredondado. Produzida em aço inoxidável. Modelo: FG 4138F. Haste: FG. Família: Cônica Topo Arredondado. Granulometria: Fina (F). Característica: Alta Rotação. Diâmetro Parte Ativa: 1,8 mm. Comprimento Parte Ativa: 11,0 mm Obrigatório Registro na ANVISA. Marca de referência: KG Sorensen.</t>
  </si>
  <si>
    <t>PONTA DIAMANTADA FG 1111FF Chama. Descrição complementar: Produzida em aço inoxidável. Modelo: FG 1111FF. Haste: FG. Família: Chama. Granulometria: Extrafina (FF). Característica: Alta Rotação. Diâmetro Parte Ativa: 1,4 mm. Comprimento Parte Ativa: 5,0 mm. Obrigatório registro na ANVISA. Marca de referência: KG Sorensen.</t>
  </si>
  <si>
    <t>PONTA DIAMANTADA FG 3118FF Chama. Descrição complementar: Produzida em aço inoxidável. Modelo: FG 3118FF. Haste: FG. Família: Chama. Granulometria: Extrafina (FF). Característica: Alta Rotação. Diâmetro Parte Ativa: 2,3 mm. Comprimento Parte Ativa: 5,0 mm. Obrigatório registro na ANVISA. Marca de referência: KG Sorensen.</t>
  </si>
  <si>
    <t>PONTA DIAMANTADA FG 3123FF. Descrição complementar: Cilíndrica Topo Cônico. Produzida em aço inoxidável. Modelo: FG 3123FF. Haste: FG. Família: Cilíndrica Topo Cônico. Granulometria: Extrafina (FF). Característica: Alta Rotação. Diâmetro Parte Ativa: 1,5 mm. Comprimento Parte Ativa: 8,0 mm Obrigatório Registro na ANVISA. Marca de referência: KG Sorensen.</t>
  </si>
  <si>
    <t>PONTA DIAMANTADA FG 3145FF. Descrição complementar: Cilíndrica Topo Arredondado. Produzida em aço inoxidável. Modelo: FG 3145FF. Haste: FG. Família: Cilíndrica Topo Arredondado. Granulometria: Extrafina (FF). Característica: Alta Rotação. Diâmetro Parte Ativa: 1,2 mm. Comprimento Parte Ativa: 8,0 mm Obrigatório Registro na ANVISA. Marca de referência: KG Sorensen.</t>
  </si>
  <si>
    <t>PONTA DIAMANTADA FG 3216FF. Descrição complementar: Cilíndrica Topo Ogival. Produzida em aço inoxidável. Modelo: FG 3216FF. Haste: FG. Família: Cilíndrica Topo Ogival. Granulometria: Extrafina (FF). Característica: Alta Rotação. Diâmetro Parte Ativa: 1,2 mm. Comprimento Parte Ativa: 8,0 mm Obrigatório Registro na ANVISA. Marca de referência: KG Sorensen.</t>
  </si>
  <si>
    <t>PONTA DIAMANTADA FG 1116FF. Descrição complementar: Cônica Topo Chama. Produzida em aço inoxidável. Modelo: FG 1116FF. Haste: FG. Família: Cônica Topo Chama. Granulometria: Extrafina (FF). Característica: Alta Rotação. Diâmetro Parte Ativa: 1,4 mm. Comprimento Parte Ativa: 8,0 mm. Obrigatório Registro na ANVISA. Marca de referência: KG Sorensen.</t>
  </si>
  <si>
    <t>PONTA DIAMANTADA FG 1151FF. Descrição complementar: Cônica Invertida Topo Arredondado. Produzida em aço inoxidável. Modelo: FG 1151FF. Haste: FG. Família: Cônica Invertida Topo Arredondado. Granulometria: Extrafina (FF). Característica: Alta Rotação. Diâmetro Parte Ativa: 1,2 mm. Comprimento Parte Ativa: 3,5 mm. Obrigatório Registro na ANVISA. Marca de Referência: KG Sorensen.</t>
  </si>
  <si>
    <t xml:space="preserve">PONTA DIAMANTADA FG 1190FF. Descrição complementar: Cônica Topo Chama. Produzida em aço inoxidável. Modelo: FG 1190FF. Haste: FG. Família: Cônica Topo Chama. Granulometria: Extrafina (FF). Característica: Alta Rotação. Diâmetro Parte Ativa: 1,0 mm. Comprimento Parte Ativa: 3,2 mm. Obrigatório registro na ANVISA. Marca de referência: KG SORENSEN. </t>
  </si>
  <si>
    <t xml:space="preserve">PONTA DIAMANTADA FG 2134FF. Descrição complementar: Cônica Topo Arredondado. Produzida em aço inoxidável. Modelo: FG 2134FF. Haste: FG. Família: Cônica Topo Arredondado. Granulometria: Extrafina (FF). Característica: Alta Rotação. Diâmetro Parte Ativa: 1,4 mm. Comprimento Parte Ativa: 8,0 mm Obrigatório Registro na ANVISA. Marca de referência: KG Sorensen. </t>
  </si>
  <si>
    <t>PONTA DIAMANTADA FG 2135FF. Descrição complementar: Cônica Topo Arredondado. Produzida em aço inoxidável. Modelo: FG 2135FF. Haste: FG. Família: Cônica Topo Arredondado. Granulometria: Extrafina (FF). Característica: Alta Rotação. Diâmetro Parte Ativa: 1,6 mm. Comprimento Parte Ativa: 8,0 mm Obrigatório Registro na ANVISA. Marca de referência: KG Sorensen.</t>
  </si>
  <si>
    <t>PONTA DIAMANTADA FG 2200FF. Descrição complementar: Cônica Topo Chama. Produzida em aço inoxidável. Modelo: FG 2200FF. Haste: FG. Família: Cônica Topo Chama. Granulometria: Extrafina (FF). Característica: Alta Rotação. Diâmetro Parte Ativa: 1,0 mm. Comprimento Parte Ativa: 7,0 mm Obrigatório Registro na ANVISA. Marca de referência: KG Sorensen.</t>
  </si>
  <si>
    <t>PONTA DIAMANTADA FG 3069FF. Descrição complementar: Cônica Topo Plano. Produzida em aço inoxidável. Modelo: FG 3069FF. Haste: FG. Família: Cônica Topo Plano. Granulometria: Extrafina (FF). Característica: Alta Rotação. Diâmetro Parte Ativa: 1,8 mm. Comprimento Parte Ativa: 8,0 mm Obrigatório Registro na ANVISA. Marca de referência: KG Sorensen.</t>
  </si>
  <si>
    <t>PONTA DIAMANTADA FG 3139FF. Descrição complementar: Cônica Topo Arredondado. Produzida em aço inoxidável. Modelo: FG 3139FF. Haste: FG. Família: Cônica Topo Arredondado. Granulometria: Extrafina (FF). Característica: Alta Rotação. Diâmetro Parte Ativa: 2,1 mm. Comprimento Parte Ativa: 8,0 mm Obrigatório Registro na ANVISA. Marca de referência: KG Sorensen.</t>
  </si>
  <si>
    <t xml:space="preserve">PONTA DIAMANTADA FG 3195FF. Descrição complementar: Cônica Topo Chama. Produzida em aço inoxidável. Modelo: FG 3195FF. Haste: FG. Família: Cônica Topo Chama. Granulometria: Extrafina (FF). Característica: Alta Rotação. Diâmetro Parte Ativa: 1,6 mm. Comprimento Parte Ativa: 10,0 mm. Obrigatório registro na ANVISA. Marca de referência: KG SORENSEN. </t>
  </si>
  <si>
    <t>PONTA DIAMANTADA FG 3203FF. Descrição complementar: Cônica Topo Chama. Produzida em aço inoxidável. Modelo: FG 3203FF. Haste: FG. Família: Cônica Topo Chama. Granulometria: Extrafina (FF). Característica: Alta Rotação. Diâmetro Parte Ativa: 1,2 mm. Comprimento Parte Ativa: 10,0 mm Obrigatório Registro na ANVISA. Marca de referência: KG Sorensen.</t>
  </si>
  <si>
    <t>SONDA EXPLORADORA N° 5. Descrição complementar: Embalagem com 1 unidade. N° 5. É utilizado em procedimentos odontológicos. Usada para sondagem de lesões de cárie e auxilia na localização da entrada do canal radicular. Aço inox. Autoclavável. Obrigatório Registro na ANVISA.</t>
  </si>
  <si>
    <t>ESPELHO BUCAL PRIMEIRO PLANO Nº5 FRONT SURFACE. Descrição complementar: Embalagem com 1 unidade. Durante a sua fabricação, o espelho passa por uma etapa de tratamento térmico a vácuo, que garante a durabilidade e dureza do aço inox. Desenvolvido em primeiro plano, o seu destaque está na camada de material refletivo colocada no plano superior frontal do espelho e não no plano traseiro, como no caso do espelho comum. Características: Corte e estampagem automática para manutenção de um padrão de tamanho e forma; Rigoroso teste de controle de qualidade, garantia de longa durabilidade; Garantia: 10 anos (contra defeito de fabricação). Obrigatório Registro na ANVISA. Marca de referência: Duflex - SS White.</t>
  </si>
  <si>
    <t>CABO PARA ESPELHO BUCAL N° 25. Descrição complementar: Embalagem com 1 unidade. Compatível com o espelho bucal nº5. Indicado para encaixar o espelho bucal. Aço inox. Autoclavável. Obrigatório Registro na ANVISA. Marca de referência: Duflex - SS White.</t>
  </si>
  <si>
    <t>PINÇA CLÍNICA PARA ALGODÃO. Descrição complementar: Conhecida como Pinça de Algodão. Possui pino guia. Aço inoxidável. Autoclavável. Dimensões (C x L x A): 163,0 x 12,0 x 6,0mm e peso líquido de 0,018 Kg. Obrigatório Registro na ANVISA.</t>
  </si>
  <si>
    <t>PINÇA PARA CARBONO TIPO MULLER. Descrição complementar: Produzido em aço inoxidável. Autoclavável. Embalagem com 1 unidade. Obrigatório Registro na ANVISA. Marca referência: Golgran.</t>
  </si>
  <si>
    <t>SERINGA CARPULE COM REFLUXO ARTICULADA PARA ANESTESIA. Descrição complementar: Características: Aço inox; Fácil manuseio; Projetada para qualquer tubete padronizado de anestésico. Não requer mudanças nas técnicas usuais de injeção; Seguro dispositivo refluxo - pino de pressão - ao invés de "arpão" ou "rabo de porco".</t>
  </si>
  <si>
    <t>SACA PRÓTESE. Descrição complementar: Embalagem com 1 unidade + 5 pontas. Indicado para sacar próteses. Acompanha 5 pontas. Fabricado em aço Inoxidável; Obrigatório Registro na ANVISA. Marca de referência: Golgran.</t>
  </si>
  <si>
    <t>ALICATE PERFURADOR AINSWORTH. Descrição complementar: Indicado para perfurar lençol de borracha (Dique de borracha) para isolamento absoluto. Autoclavável. Fabricado em aço inoxidável. Perfura o lençol em 5 diâmetros diferentes.  Obrigatório Registro na ANVISA. Marca de referência: SS White.</t>
  </si>
  <si>
    <t>PINÇA PORTA GRAMPO PALMER. Descrição complementar: Embalagem com 1 unidade. Indicado para levar o grampo ao dente, em um procedimento de isolamento absoluto. Fabricado em aço inox. Autoclavável. Garantia pelo fabricante: Validade Indeterminada. Obrigatório Registro na ANVISA. Marca de referência: Golgran.</t>
  </si>
  <si>
    <t>PINÇA PORTA GRAMPO SERRILHADA. Descrição complementar: Pinça para grampo serrilhada. Utilizada para posicionar o grampo. Conservação: Esterilizável a 122°C por até 15 minutos. Produzido em Aço Inoxidável. Obrigatório Registro na ANVISA. Dimensões do produto: Dimensões (C x L x A) 16.0 x 8.5 x 1.6 cm; Peso Kg 0.074; Dimensões da embalagem: Dimensões Embalado (C x L x A) 23.0 x 10.5 x 1.8 cm; Peso Embalado Kg 0.084. Marca de referência: Duflex.</t>
  </si>
  <si>
    <t>ARCO YOUNG ADULTO INOX. Descrição complementar: Embalagem com 1 unidade. Indicado para isolamento, junto ao dique de borracha. Utilizado para apoio do lençol de borracha para isolamento absoluto do dente a ser restaurado. Marca de referência: Jon.</t>
  </si>
  <si>
    <t>ARCO DOBRÁVEL AUTOCLAVÁVEL. Descrição complementar: Embalagem com 1 unidade. Permite a fixação do lençol de borracha durante o isolamento absoluto, para execução do tratamento de canal e restaurações. Fabricado em poliacetal, cor branco. Autoclavável até 134°. Obrigatório Registro na ANVISA. Marca de Referência: Indusbello.</t>
  </si>
  <si>
    <t>PORTA AMÁLGAMA EM AÇO INOX. Descrição complementar: Indicado para colocar a amálgama na cavidade dentária. Tamanho: 14cm. Fabricado em aço Inoxidável. Obrigatório Registro na ANVISA. Marca de Referência: Golgran.</t>
  </si>
  <si>
    <t>PORTA AMÁLGAMA DE NYLON. Descrição complementar: Utilizado para transporte e inserção de amálgama na cavidade dentária. Material Nylon. Autoclavável. Obrigatório Registro na ANVISA. Marca de Referência: Jon.</t>
  </si>
  <si>
    <t>PORTA MATRIZ INFANTIL, TIPO TOFFLEMIRE. Descrição complementar: Material em aço inoxidável, para diferentes larguras e curvaturas de matriz. Modelo infantil. Obrigatório Registro na ANVISA.</t>
  </si>
  <si>
    <t>PORTA MATRIZ ADULTO, TIPO TOFFLEMIRE. Descrição complementar: Material em aço inoxidável, para diferentes larguras e curvaturas de matriz. Modelo adulto. Obrigatório Registro na ANVISA.</t>
  </si>
  <si>
    <t>BRUNIDOR Nº33 SIMPLES. Descrição complementar: Utilizado no acabamento de restaurações de amálgama. Produzido em aço inoxidável. Autoclavável. Também conhecido como Brunidor de Bennet. Embalagem com 1 unidade. Obrigatório registro na ANVISA. Marca de Referência: Golgran.</t>
  </si>
  <si>
    <t>BRUNIDOR Z DUPLO. Descrição complementar: Indicado para brunir materiais de preenchimento temporário e outros materiais restauradores, alisar o amálgama após a condensação, contornar a banda matriz antes de posicioná-la. Material: Inox. Autoclavável. Embalagem com 1 unidade. Obrigatório registro na ANVISA. Marca de Referência: Golgran.</t>
  </si>
  <si>
    <t xml:space="preserve">BRUNIDOR Nº29 OITAVADO SIMPLES CONDENSADOR. Descrição complementar: Utilizado no acabamento de restaurações de amálgama. Aço Inox. Também conhecido com ovo de pomba ou brunidor ovóide, devido seu formato. Embalagem com 1 unidade. Obrigatório registro na ANVISA. Marca de Referência: Golgran. </t>
  </si>
  <si>
    <t>ESCULPIDOR DE HOLLEMBACK 3S. Descrição complementar: Esculpidor Modelo nº 3S. Usado para esculpir cera e restaurações em amálgama. Características anatômicas para remover excesso de materiais. Aço Inox. Tamanhos 3S. Garantia de 10 anos contra defeito de fabricação comprovado. S de "small". Embalagem com 1 unidade. Obrigatório Registro na ANVISA.</t>
  </si>
  <si>
    <t>ESCULPIDOR LECRON. Descrição complementar: Produzido em aço Inoxidável. Gravação a Laser. Autoclavável. Embalagem com 1 unidade. Obrigatório Registro na ANVISA.</t>
  </si>
  <si>
    <t>ESCULPIDOR DISCÓIDE CLEÓIDE. Descrição complementar: Produzido em aço Inoxidável. Autoclavável. Embalagem com 1 unidade. Obrigatório Registro na ANVISA.</t>
  </si>
  <si>
    <t>CALCADOR DE WARD Nº 2. Descrição complementar: Utilizado em Dentística, restaurações de amálgama e nos procedimentos onde é necessário o uso da lamparina. Com ponta dupla, arredondada e ângulo acentuado; 16cm; Produzido em aço inoxidável. Embalagem com 1 unidade. Obrigatório Registro na ANVISA. Marca de referência: Golgran.</t>
  </si>
  <si>
    <t>ESCAVADOR DE DENTINA Nº 5. Descrição complementar: Também conhecido como colher de dentina. Fabricado em aço inox; autoclavável. Comprimento: 16cm. Garantia de 10 anos contra defeito de fabricação comprovado. Embalagem com 1 unidade. Obrigatório Registro na ANVISA. Marca de referência: Duflex ou Golgran.</t>
  </si>
  <si>
    <t>ESCAVADOR DE DENTINA Nº 11 1/2. Descrição complementar: Também conhecido como colher de dentina. Fabricado em aço inox; autoclavável. Comprimento: 16cm. Garantia de 10 anos contra defeito de fabricação comprovado. Embalagem com 1 unidade. Obrigatório Registro na ANVISA. Marca de referência: Duflex ou Golgran.</t>
  </si>
  <si>
    <t>ESCAVADOR HASTE LONGA PARA PULPOTOMIA Nº 1. Descrição complementar: Instrumento cortante, não articulado, produzido em aço inox. Dimensões: Comprimento – 160 mm. Espessura do cabo – 5 mm. Diâmetro das pontas ativas – 1,3 mm. Espessura das pontas ativas – 0,6 mm. Funcionalidade – Instrumento utilizado para curetagem. Obrigatório Registro na ANVISA.</t>
  </si>
  <si>
    <t xml:space="preserve">ESPÁTULA PARA RESINA N° 1 . Descrição complementar: indicada para a inserção de resinas e outros materiais em cavidades. Fabricada em aço inox. Instrumental autoclavável. Embalagem com 1 unidade. Obrigatório Registro na ANVISA. Marca de referência: Millennium Golgran. </t>
  </si>
  <si>
    <t>ESPÁTULA N° 1/2. Descrição complementar: Espátula para manuseio de cimento e resina. Fabricada em aço inox. Instrumental autoclavável. Embalagem com 1 unidade. Obrigatório Registro na ANVISA. Marca de referência: Duflex.</t>
  </si>
  <si>
    <t>ESPÁTULA N° 24 . Descrição complementar: indicada para manipulação de cimento/ionômero de vidro; flexíveis. Fabricada em aço inox. Instrumental autoclavável. Embalagem com 1 unidade. Obrigatório Registro na ANVISA. Marca de referência:Golgran.</t>
  </si>
  <si>
    <t>ESPÁTULA Nº 72. Descrição complementar: uso ideal para a manipulação de diversos materiais odontológicos. Fabricada em aço inox. Instrumental odontológico autoclavável. Cabo oitavado. Peso aproximado: 0,018 kg. Espátula Dupla Oitavada N° 72: Dimensões (C x L x D): 180,0 x 8,0 x 5,0 mm. Espátulas tamanho aproximado de (C x L) 31,5 x 8 mm. Embalagem com 1 unidade. Obrigatório Registro na ANVISA. Marca de referência: Golgran.</t>
  </si>
  <si>
    <t>ESPÁTULA N° 36 . Descrição complementar: indicada para manipulação de cimento/resina acrílica. Fabricada em aço inox. Instrumental autoclavável. Embalagem com 1 unidade. Obrigatório Registro na ANVISA. Marca de referência: Golgran.</t>
  </si>
  <si>
    <t>ESPÁTULA Nº 31. Descrição complementar: A Espátula Dupla Para Cera N° 31 é indicada para auxiliar o profissional na manipulação de ceras em laboratórios. Confeccionada em aço inox. Instrumento autoclavável. Medida: 17cm. Apresenta duas pontas em formatos diferentes. Embalagem com 1 unidade. Obrigatório Registro na ANVISA. Marca de referência: Fava.</t>
  </si>
  <si>
    <t>ESPÁTULA PARA CERA N 07. Descrição complementar: Produzido em aço inox. Autoclavável. Ideal para uso em laboratórios odontológicos. Busca proporcionar boa manipulação ao profissional. Possui duas partes ativas. Obrigatório Registro na ANVISA. Marca de referência: Golgran.</t>
  </si>
  <si>
    <t>ESPÁTULA METÁLICA PARA GESSO. Descrição complementar: Espátula metálica com cabo em madeira utilizada para espatulação de gessos para moldagens. Obrigatório Registro na ANVISA.</t>
  </si>
  <si>
    <t>ESPÁTULA PLÁSTICA PARA ALGINATO. Descrição complementar: Espátula produzida com resinas termoplásticas para realização de manipulação de alginatos para moldagens. Obrigatório Registro na ANVISA.</t>
  </si>
  <si>
    <t>FOICE RASPADOR PONTA MORSE NÚMERO 0-00. Autoclavável. Produzido em aço inoxidável. Apresenta uma lâmina curta, que tem uma secção transversal triangular e dois bordos cortantes. Atua em 90º com a superfície dental. Registro na ANVISA.</t>
  </si>
  <si>
    <t>GENGIVÓTOMO DE ORBAN 1-2. Descrição complementar: Produzido em aço inoxidável. Autoclavável. Também conhecido como Bisturi Orban. Embalagem com 1 unidade. Obrigatório Registro na ANVISA. Marca de referência: Millennium - Golgran.</t>
  </si>
  <si>
    <t>GENGIVÓTOMO KIRKLAND. Descrição complementar: Produzido em aço inoxidável. Autoclavável. Também conhecido como Bisturi Kirkland. Embalagem com 1 unidade. Obrigatório Registro na ANVISA. Marca de referência: Millennium - Golgran.</t>
  </si>
  <si>
    <t>CURETA PERIO MCCALL 1-10. Descrição complementar: Utilizadas em raspagens e alisamento supra e subgengival na periodontia. Produzida em Aço Inoxidável. São pontiagudas e a parte ativa corta dos dois lados. Embalagem com 1 unidade. Cabo 8mm. Obrigatório Registro na ANVISA. Marca de referência: Millennium - Golgran.</t>
  </si>
  <si>
    <t>CURETA PERIO MCCALL 7-9. Descrição complementar: Produzida em Aço Inoxidável. Linha Curetas cabo oitavado. Embalagem com 1 unidade. Obrigatório registro na ANVISA. Marca de referência: Millennium - Golgran.</t>
  </si>
  <si>
    <t>CURETA PERIO MCCALL 13-14. Descrição complementar: Utilizadas em raspagens e alisamento supra e subgengival na periodontia. Produzida em Aço Inoxidável. São pontiagudas e a parte ativa corta dos dois lados. Embalagem com 1 unidade. Cabo 8mm. Obrigatório Registro na ANVISA. Marca de referência: Millennium - Golgran.</t>
  </si>
  <si>
    <t>CURETA PERIO MCCALL 17-18. Descrição complementar: Utilizadas em raspagens e alisamento supra e subgengival na periodontia. Produzida em Aço Inoxidável. São pontiagudas e a parte ativa corta dos dois lados. Cabo 8mm. Embalagem com 1 unidade. Obrigatório Registro na ANVISA. Marca de referência: Millennium - Golgran.</t>
  </si>
  <si>
    <t>CURETA GRACEY 1-2. Descrição complementar: Instrumento utilizado em periodontia para remoção de depósitos em dentes posteriores. Linha Curetas cabo oitavado. Maciço Bitola 5,5 mm. Aço Inoxidável. Embalagem com 1 unidade. Obrigatório Registro na ANVISA. Marca de referência: Millennium - Golgran.</t>
  </si>
  <si>
    <t>CURETA GRACEY 7-8. Descrição complementar: Instrumento utilizado em periodontia para remoção de depósitos em dentes posteriores. Linha Curetas cabo oitavado. Maciço Bitola 5,5 mm. Aço Inoxidável. Embalagem com 1 unidade. Obrigatório Registro na ANVISA. Marca de referência: Millennium - Golgran.</t>
  </si>
  <si>
    <t>CURETA GRACEY 11-12. Descrição complementar: Instrumento utilizado em periodontia para remoção de depósitos em dentes posteriores. Linha Curetas cabo oitavado. Maciço Bitola 5,5 mm. Aço Inoxidável. Obrigatório Registro na ANVISA.</t>
  </si>
  <si>
    <t>CURETA GRACEY 13-14. Descrição complementar: Instrumento utilizado em periodontia para remoção de depósitos em dentes posteriores. Linha Curetas cabo oitavado. Maciço Bitola 5,5 mm. Aço Inoxidável. Embalagem com 1 unidade. Obrigatório Registro na ANVISA. Marca de referência: Millennium - Golgran.</t>
  </si>
  <si>
    <t>CURETA PERIO GRACEY PADRÃO Nº 5-6. Descrição complementar: Desenvolvida para auxiliar os profissionais da Odontologia em procedimentos de profilaxia, como na raspagem de tártaro em áreas específicas dos dentes. O modelo recebe tratamento térmico de tripla têmpera em sua fabricação, o que lhe garante flexibilidade e durabilidade extrema. Além de sua afiação perfeita. Autoclavável. Material em aço inox. Grau cirúrgico. Embalagem com 1 unidade. Obrigatório Registro na ANVISA. Marca de referência: Hu-Friedy.</t>
  </si>
  <si>
    <t>CURETA PERIO GRACEY PADRÃO Nº 7-8. Descrição complementar: Desenvolvida para auxiliar os profissionais da Odontologia em procedimentos de profilaxia, como na raspagem de tártaro em áreas específicas dos dentes. O modelo recebe tratamento térmico de tripla têmpera em sua fabricação, o que lhe garante flexibilidade e durabilidade extrema. Além de sua afiação perfeita. Autoclavável. Material em aço inox. Grau cirúrgico. Embalagem com 1 unidade. Obrigatório Registro na ANVISA. Marca de referência: Hu-Friedy.</t>
  </si>
  <si>
    <t>CURETA PERIO GRACEY PADRÃO Nº 11-12. Descrição complementar: Desenvolvida para auxiliar os profissionais da Odontologia em procedimentos de profilaxia, como na raspagem de tártaro em áreas específicas dos dentes. O modelo recebe tratamento térmico de tripla têmpera em sua fabricação, o que lhe garante flexibilidade e durabilidade extrema. Além de sua afiação perfeita. Autoclavável. Material em aço inox. Grau cirúrgico. Embalagem com 1 unidade. Obrigatório Registro na ANVISA. Marca de referência: Hu-Friedy.</t>
  </si>
  <si>
    <t>CURETA PERIO GRACEY PADRÃO Nº 13-14. Descrição complementar: Desenvolvida para auxiliar os profissionais da Odontologia em procedimentos de profilaxia, como na raspagem de tártaro em áreas específicas dos dentes. O modelo recebe tratamento térmico de tripla têmpera em sua fabricação, o que lhe garante flexibilidade e durabilidade extrema. Além de sua afiação perfeita. Autoclavável. Material em aço inox. Grau cirúrgico. Embalagem com 1 unidade. Obrigatório Registro na ANVISA. Marca de referência: Hu-Friedy.</t>
  </si>
  <si>
    <t>CURETA PERIO MINI FIVE Nº 1-2. Descrição complementar: Tem haste mais alongada do que as Curetas Gracey em 3mm, e lâmina mais fina e ponta mais curta para melhor acesso em bolsas periodontais profundas, estreitas, furca e superfície de raíz de 5mm ou mais. Conhecida como Mini Gracey ou Mini Five. Cabo 8mm. Fabricado em aço Inoxidável. Embalagem com 1 unidade. Obrigatório registro na ANVISA. Marca de referência: Hu-Friedy.</t>
  </si>
  <si>
    <t>CURETA PERIO MINI FIVE  Nº 5-6. Descrição complementar: Tem haste mais alongada do que as Curetas Gracey em 3mm, e lâmina mais fina e ponta mais curta para melhor acesso em bolsas periodontais profundas, estreitas, furca e superfície de raíz de 5mm ou mais. Conhecida como Mini Gracey ou Mini Five. Cabo 8mm. Fabricado em aço Inoxidável. Embalagem com 1 unidade. Obrigatório registro na ANVISA. Marca de referência: Hu-Friedy.</t>
  </si>
  <si>
    <t>CURETA PERIO MINI FIVE  Nº 7-8. Descrição complementar: Tem haste mais alongada do que as Curetas Gracey em 3mm, e lâmina mais fina e ponta mais curta para melhor acesso em bolsas periodontais profundas, estreitas, furca e superfície de raíz de 5mm ou mais. Conhecida como Mini Gracey ou Mini Five. Cabo 8mm. Fabricado em aço Inoxidável. Embalagem com 1 unidade. Obrigatório registro na ANVISA. Marca de referência: Hu-Friedy.</t>
  </si>
  <si>
    <t>CURETA PERIO MINI FIVE  Nº 11-12. Descrição complementar: Tem haste mais alongada do que as Curetas Gracey em 3mm, e lâmina mais fina e ponta mais curta para melhor acesso em bolsas periodontais profundas, estreitas, furca e superfície de raíz de 5mm ou mais. Conhecida como Mini Gracey ou Mini Five. Cabo 8mm. Fabricado em aço Inoxidável. Embalagem com 1 unidade. Obrigatório registro na ANVISA. Marca de referência: Hu-Friedy.</t>
  </si>
  <si>
    <t>CURETA PERIO MINI FIVE  Nº 13-14. Descrição complementar: Tem haste mais alongada do que as Curetas Gracey em 3mm, e lâmina mais fina e ponta mais curta para melhor acesso em bolsas periodontais profundas, estreitas, furca e superfície de raíz de 5mm ou mais. Conhecida como Mini Gracey ou Mini Five. Cabo 8mm. Fabricado em aço Inoxidável. Embalagem com 1 unidade. Obrigatório registro na ANVISA. Marca de referência: Hu-Friedy.</t>
  </si>
  <si>
    <t>SONDA UNIVERSAL CAROLINA DO NORTE 15/OMS PONTA DUPLA 11.5. Descrição complementar: Sonda milimetrada Carolina do Norte 15/OMS Ponta Dupla. Lado 1 marcaçõess: 1-2-3-4-5-6-7-8-9-10-11-12-13-14-15. Lado 2 marcações: 11,5-8,5-5,5-3,5. As pontas ativas são confeccionadas em laser QULIX ™ . Essa marcação em cor preta não irá rachar ou desaparecer. Indicado para exames clínicos de rotina e em procedimentos de periodontia. Características: Aço Immunity. Autoclavável. Validade indeterminada. Embalagem unitária. Obrigatório registro na ANVISA. Marca de referência: Quinelato.</t>
  </si>
  <si>
    <t>SONDA MILIMETRADA CAROLINA DO NORTE 15 + OMS PONTA DUPLA 11.5. Descrição complementar: Aço AISI420 no cabo oco de 8mm. Possui um lado OMS (ou WHO) e o outro Carolina do Norte. Garantia de 10 anos contra defeito de fabricação comprovado. Marcação a laser. Utilizadas para avaliar a profundidade das bolsas nível de ligação, configurações anatômicas e sangramento gengival. Embalagem unitária. Obrigatório registro na ANVISA. Marca de referência: Golgran.</t>
  </si>
  <si>
    <t>SONDA NABERS 2 PONTA DUPLA. Descrição complementar: Sonda Milimetrada Nabers 2. Indicado para exames clínicos de rotina e em procedimentos de periodontia para avaliação da saúde periodontal dos pacientes (existência de bolsas periodontais, perda óssea, entre outros). Características: Aço Immunity. Autoclavável. Validade Indeterminada. Embalagem com 1 unidade. Ponta Dupla. Marcações: 3-6-9-12. Obrigatório registro na ANVISA. Marca de referência: Golgran.</t>
  </si>
  <si>
    <t>SONDA NABERS 2N MILIMETRADA. Descrição complementar: A sonda Nabers é indicada para sondar a extensão e a profundidade das lesões de furca. Utilizada em periodontia para avaliar a profundidade das bolsas nível de ligação, configurações anatômicas e sangramento gengival. Com cabo oco grosso de 8mm. Ponta ativa de 12mm. Material em aço inox. Autoclavável. Marcação a laser. Garantia de 10 anos contra defeito de fabricação comprovado. Embalagem com 1 unidade. Obrigatório registro na ANVISA. Marca de referência: Golgran.</t>
  </si>
  <si>
    <t>CONDENSADOR DUPLO SHILDER Nº 1 - 2. Descrição complementar: Indicado para condensação vertical - Condensador nas duas extremidades. Embalagem com 1 unidade. Obrigatório Registro na ANVISA. Marca de referência: Odous de Deus.</t>
  </si>
  <si>
    <t>CONDENSADOR DUPLO SHILDER Nº 2 - 3. Descrição complementar: Indicado para condensação vertical - Condensador nas duas extremidades. Validade Indeterminada; Embalagem com 1 unidade.  Obrigatório Registro na ANVISA. Marca de referência: Odous de Deus.</t>
  </si>
  <si>
    <t>SONDA RHEIN CURTA. Descrição complementar:  Para sondagem das embocaduras dos canais radiculares; apresenta pontas finas, afiadas e resistentes, além de vir com duas angulações de ponta, uma de cada lado do cabo. Embalagem com 1 unidade. Obrigatório Registro na ANVISA. Marca de referência: Odous de Deus.</t>
  </si>
  <si>
    <t>SONDA RHEIN LONGA. Descrição complementar: Para sondagem das embocaduras dos canais radiculares; apresenta pontas finas, afiadas e resistentes, além de vir com duas angulações de ponta, uma de cada lado do cabo. Embalagem com 1 unidade. Obrigatório Registro na ANVISA. Marca de referência: Odous de Deus.</t>
  </si>
  <si>
    <t>INSTRUMENTO DE LUCAS 1. Descrição complementar: Indicado para procedimentos na endodontia, como corte e condensação da guta percha. Ponta milimetrada para condensação lateral do cone. Ponta lisa para aquecimento em rubro para corte do cone. Instrumento de inox descarbonizado sem solda. Embalagem com 1 unidade. Obrigatório Registro na ANVISA. Marca de referência: Odous de Deus.</t>
  </si>
  <si>
    <t>INSTRUMENTO DE LUCAS 2. Descrição complementar: Indicado para procedimentos na endodontia, como corte e condensação da guta percha. Ponta milimetrada para condensação lateral do cone. Ponta lisa para aquecimento em rubro para corte do cone. Instrumento de inox descarbonizado sem solda. Embalagem com 1 unidade. Obrigatório Registro na ANVISA. Marca de referência: Odous de Deus.</t>
  </si>
  <si>
    <t>INSTRUMENTO DE LUCAS 3. Descrição complementar: Indicado para procedimentos na endodontia, como corte e condensação da guta percha. Ponta milimetrada para condensação lateral do cone. Ponta lisa para aquecimento em rubro para corte do cone. Instrumento de inox descarbonizado sem solda. Embalagem com 1 unidade. Obrigatório Registro na ANVISA. Marca de referência: Odous de Deus.</t>
  </si>
  <si>
    <t>INSTRUMENTO DE LUCAS 5. Descrição complementar: Indicado para procedimentos na endodontia, como corte e condensação da guta percha. Ponta milimetrada para condensação lateral do cone. Ponta lisa para aquecimento em rubro para corte do cone. Instrumento de inox descarbonizado sem solda. Embalagem com 1 unidade. Obrigatório Registro na ANVISA. Marca de referência: Odous de Deus.</t>
  </si>
  <si>
    <t>CONDUTOR DE CALOR 20. Descrição complementar: Condutor de calor simples Nº 20. É indicado para inserção de guta previamente plastificada. Embalagem com 1 unidade. Obrigatório Registro na ANVISA. Marca de referência: Odous de Deus.</t>
  </si>
  <si>
    <t>CONDUTOR DE CALOR 22E. Descrição complementar: Condutor de calor simples Nº 22E. É indicado para inserção de guta previamente plastificada. Embalagem com 1 unidade. Obrigatório Registro na ANVISA. Marca de referência: Odous de Deus.</t>
  </si>
  <si>
    <t>CONJUNTO DE ASPIRAÇÃO ENDODÔNTICO. Descrição complementar: Kit com 1 cânula + 3 agulhas sem bisel. Indicado para aspiração endodôntica. Três tamanhos de agulhas; Produto autoclavável. Medidas: Agulha 4010: 32,4 mm x Ø 1 mm; Agulha 4015: 32 mm x Ø 1,5 mm; Agulha 5020: 40,9 mm x Ø 2 mm; Cânula: 100 mm x Ø 3,30 mm (interno) x Ø 6,35 mm (externo). Obrigatório Registro na ANVISA. Marca de referência: Indusbello.</t>
  </si>
  <si>
    <t>AFASTADOR MINNESOTA. Descrição complementar: Não cortante. Material: Aço Inox. Tamanho: 14cm. Autoclavável; Embalagem com 1 unidade. Obrigatório registro na ANVISA.</t>
  </si>
  <si>
    <t>AFASTADOR FARABEUF. Descrição complementar: Não cortante. Material: Aço Inox. Tamanho: 13X125mm. Autoclavável; Embalagem com 1 par. Obrigatório registro na ANVISA.</t>
  </si>
  <si>
    <t>AFASTADOR MEAD. Descrição complementar: Não cortante. Material: Aço Inox. Tamanho: 13cm. Autoclavável; Embalagem com 1 unidade. Obrigatório registro na ANVISA.</t>
  </si>
  <si>
    <t>SINDESMOTOMO. Descrição complementar: Instrumento utilizado para descolar a gengiva do osso antes da extração. Aço inox. Autoclavável. Embalagem com 1 unidade. Obrigatório registro na ANVISA. Marca de referência: Golgran.</t>
  </si>
  <si>
    <t>PORTA AGULHA CASTROVIEJO RETO. Descrição complementar: Modelo de ponta reta. Feito em material aço inox. Confeccionado com ponta delicada para suturas. Tamanho: 14cm. Embalagem com 1 unidade. Obrigatório registro na ANVISA. Marca de referência: Golgran.</t>
  </si>
  <si>
    <t>PORTA AGULHA CASTROVIEJO 17cm CURVO. Descrição complementar: Instrumento cirúrgico articulado não cortante. Utilizada em procedimentos de cirurgias para travar e conduzir fio de sutura na fase de síntese/sutura. Obrigatório Registro na ANVISA. Desenho 167. Matéria-prima: Inox. Referência: Maximus - BH</t>
  </si>
  <si>
    <t>PORTA AGULHA MATHIEU. Descrição complementar: Auxilia no manuseio do fio de sutura e fio de ligadura, sendo indicado para procedimentos cirúrgicos e ortodônticos. Autoclavável. Aço Inox. Tamanho: 14cm. Embalagem com 1 unidade. Obrigatório registro na ANVISA. Marca de referência: Golgran.</t>
  </si>
  <si>
    <t>PORTA AGULHA MAYO HEGAR. Descrição complementar: indicado para auxiliar no procedimento de suturas em tecidos, durante a realização de cirurgias na clínica odontológica. Fabricado em aço inoxidável e com ponta serrilhada. Autoclavável. Tamanho: 14cm. Embalagem com 1 unidade. Obrigatório registro na ANVISA. Marca de referência: Golgran.</t>
  </si>
  <si>
    <t>TESOURA ÍRIS RETA. Descrição complementar: Tesoura reta de 11,5 cm. O produto é utilizado em procedimentos cirúrgicos em geral. Confeccionada em aço inoxidável. Autoclavável. Embalagem com 1 unidade. Obrigatório registro na ANVISA. Marca de referência: QUINELATO.</t>
  </si>
  <si>
    <t>TESOURA ÍRIS CURVA. Descrição complementar:  Tesoura curva de 11,5cm. O produto é utilizado em procedimentos cirúrgicos em geral. Confeccionada em aço inoxidável. Autoclavável. Embalagem com 1 unidade. Obrigatório registro na ANVISA. Marca de referência: QUINELATO.</t>
  </si>
  <si>
    <t>TESOURA CASTROVIEJO RETA. 17cm. Descrição complementar: Instrumento cirúrgico articulado cortante. Utilizada em procedimentos de cirurgia oral menor e periodontais. Família: articulado cortante. Matéria-prima: INOX; Desenho 1081. Obrigatório Registro na ANVISA.</t>
  </si>
  <si>
    <t>FÓRCEPS INFANTIL Nº 17. Descrição complementar: Indicado para extração de molares inferiores de ambos os lados. Para a realização de procedimentos cirúrgicos. Fabricado em aço inoxidável. Autoclavável. Obrigatório Registro na ANVISA.</t>
  </si>
  <si>
    <t>FÓRCEPS INFANTIL Nº 18 L. Descrição complementar: Indicado para extração de molares superiores, lado esquerdo. Para a realização de procedimentos cirúrgicos. Fabricado em aço inoxidável. Autoclavável. Obrigatório Registro na ANVISA.</t>
  </si>
  <si>
    <t>FÓRCEPS INFANTIL Nº 18R. Descrição complementar: Indicado para extração de molares superiores, lado direito. Para a realização de procedimentos cirúrgicos. Fabricado em aço inoxidável. Autoclavável. Obrigatório Registro na ANVISA.</t>
  </si>
  <si>
    <t>FÓRCEPS INFANTIL Nº 23. Descrição complementar: Conhecido como chifre de boi. Indicado para molares decíduos inferiores de ambos os lados. Para a realização de procedimentos cirúrgicos. Fabricado em aço inoxidável. Autoclavável. Obrigatório Registro na ANVISA.</t>
  </si>
  <si>
    <t>FÓRCEPS INFANTIL Nº 65. Descrição complementar Indicado para extração de raízes superiores de ambos os lados. Para a realização de procedimentos cirúrgicos. Fabricado em aço inoxidável. Autoclavável. Obrigatório Registro na ANVISA.</t>
  </si>
  <si>
    <t>FÓRCEPS INFANTIL Nº 69. Descrição complementar: Indicado para extração de fragmentos de raízes. Para a realização de procedimentos cirúrgicos. Fabricado em aço inoxidável. Autoclavável. Obrigatório Registro na ANVISA.</t>
  </si>
  <si>
    <t>FÓRCEPS INFANTIL Nº 150. Descrição complementar: Indicado para extração de pré-molares, incisivos e raízes superiores. Para a realização de procedimentos cirúrgicos. Fabricado em aço inoxidável. Autoclavável. Obrigatório Registro na ANVISA.</t>
  </si>
  <si>
    <t>FÓRCEPS INFANTIL Nº 151. Descrição complementar: Indicado para extração de pré-molares, incisivos e raízes inferiores. Para a realização de procedimentos cirúrgicos. Fabricado em aço inoxidável. Autoclavável. Obrigatório Registro na ANVISA.</t>
  </si>
  <si>
    <t>FÓRCEPS ADULTO Nº 16. Descrição complementar: Indicado para molares inferiores de ambos os lados. Também conhecido como chifre de touro. Para a realização de procedimentos cirúrgicos. Fabricado em aço inoxidável. Autoclavável. Obrigatório Registro na ANVISA.</t>
  </si>
  <si>
    <t>FÓRCEPS ADULTO Nº 17. Descrição complementar: Indicado para molares inferiores de ambos os lados. Para a realização de procedimentos cirúrgicos. Fabricado em aço inoxidável. Autoclavável. Obrigatório Registro na ANVISA.</t>
  </si>
  <si>
    <t>FÓRCEPS ADULTO Nº 18R. Descrição complementar: Indicado para molares superiores do lado direito. Para a realização de procedimentos cirúrgicos. Fabricado em aço inoxidável. Autoclavável. Obrigatório Registro na ANVISA.</t>
  </si>
  <si>
    <t>FÓRCEPS ADULTO Nº 18 L. Descrição complementar: Indicado para molares superiores do lado esquerdo. Para a realização de procedimentos cirúrgicos. Fabricado em aço inoxidável. Autoclavável. Obrigatório Registro na ANVISA.</t>
  </si>
  <si>
    <t>FÓRCEPS ADULTO Nº 1. Descrição complementar: Indicado para incisivos e caninos superiores. Para a realização de procedimentos cirúrgicos. Fabricado em aço inoxidável. Autoclavável. Obrigatório Registro na ANVISA.</t>
  </si>
  <si>
    <t>FÓRCEPS ADULTO Nº 69. Descrição complementar: Indicado para fragmentos de raízes e raízes pequenas superiores e inferiores. Para a realização de procedimentos cirúrgicos. Fabricado em aço inoxidável. Autoclavável. Obrigatório Registro na ANVISA.</t>
  </si>
  <si>
    <t>FÓRCEPS ADULTO Nº 101. Descrição complementar: Universal: Indicado para uso universal para pré-molares. Para a realização de procedimentos cirúrgicos. Fabricado em aço inoxidável. Autoclavável. Obrigatório Registro na ANVISA.</t>
  </si>
  <si>
    <t>FÓRCEPS ADULTO Nº 150. Descrição complementar: Indicado para pré-molares incisivos e raízes superiores. Para a realização de procedimentos cirúrgicos. Fabricado em aço inoxidável. Autoclavável. Obrigatório Registro na ANVISA.</t>
  </si>
  <si>
    <t>FÓRCEPS ADULTO Nº 151. Descrição complementar: Indicado para pré-molares incisivos e raízes inferiores. Para a realização de procedimentos cirúrgicos. Fabricado em aço inoxidável. Autoclavável. Obrigatório Registro na ANVISA.</t>
  </si>
  <si>
    <t>CINZEL OCHSENBEIN nº 1 – Descrição complementar: Instrumento cortante, não articulado, produzido em aço inox. Dimensões: Comprimento – 160 mm; Espessura do cabo – 9 mm; Largura da ponta ativa – 5 mm; Espessura da ponta ativa – 1,8 mm; Funcionalidade – Instrumento utilizado em procedimentos cirúrgicos quando há necessidade de corte de matéria óssea. Obrigatório Registro na ANVISA. Marca de referência: Thimon</t>
  </si>
  <si>
    <t>CINZEL OCHSENBEIN nº 2 – Descrição complementar: Instrumento não articulado cortante, produzido em aço inox. Dimensões: Comprimento – 160 mm; Espessura do cabo – 9 mm; Largura da ponta ativa – 5 mm; Espessura da ponta ativa – 1,8 mm; Funcionalidade – Instrumento utilizado em procedimentos cirúrgicos quando há necessidade de corte de matéria óssea. Obrigatório Registro na ANVISA. Marca de referência: Thimon</t>
  </si>
  <si>
    <t>CINZEL OCHSENBEIN nº 3 – Descrição complementar: Instrumento não articulado cortante, produzido em aço inox. Dimensões: Comprimento – 160 mm; Espessura do cabo – 8 mm; Largura da ponta ativa – 1,6 mm; Espessura da ponta ativa – 1 mm; Funcionalidade – Instrumento utilizado em procedimentos cirúrgicos quando há necessidade de corte de matéria óssea. Obrigatório Registro na ANVISA. Marca de referência: Thimon</t>
  </si>
  <si>
    <t>CINZEL OCHSENBEIN nº 4 – Descrição complementar: Instrumento não articulado cortante, produzido em aço inox. Dimensões: Comprimento – 165 mm; Espessura do cabo – 8 mm; Largura da ponta ativa – 3,5 mm; Espessura da ponta ativa – 0,6 mm; Funcionalidade – Instrumento utilizado em procedimentos cirúrgicos quando há necessidade de corte de matéria óssea. Obrigatório Registro na ANVISA. Marca de referência: Thimon</t>
  </si>
  <si>
    <t>CINZEL OCHSENBEIN nº 5 – Descrição complementar: Instrumento não articulado cortante, produzido em aço inox. Dimensões: Comprimento – 160 mm; Espessura do cabo – 9 mm; Largura da ponta ativa – 5 mm; Espessura da ponta ativa – 1,8 mm; Funcionalidade – Instrumento utilizado em procedimentos cirúrgicos quando há necessidade de corte de matéria óssea. Obrigatório Registro na ANVISA. Marca de referência: Thimon</t>
  </si>
  <si>
    <t>CINZEL WEDELSTAEDT 1-2. Descrição complementar: Indicado para refinar o preparo cavitário. Fabricada em aço inox. Instrumental autoclavável. Embalagem com 1 unidade. Obrigatório Registro na ANVISA.  Marca de referência: Thimon.</t>
  </si>
  <si>
    <t>DESCOLADOR MOLT Nº 9. Descrição complementar: Indicado para cirurgias em geral, sindesmotonia, deslocamento ou diérese. Instrumento cirúrgico não articulado. Fabricado em aço inox. Tamanho: 18cm. Instrumental autoclavável. Embalagem com 1 unidade de 18cm. Nº 9. Obrigatório Registro na ANVISA. Marca de referência: Duflex ou Golgran.</t>
  </si>
  <si>
    <t>CURETA LUCAS Nº 85. Descrição complementar: indicada para uso em cirurgias odontológicas, na curetagem de alveólos. Material em aço inox. Autoclavável. Embalagem com 1 unidade. Obrigatório Registro na ANVISA. Marca de referência: Duflex ou Golgran.</t>
  </si>
  <si>
    <t>CABO PARA BISTURI. N° 3. Descrição complementar: Embalagem com 1 unidade. N° 3. Para fixação da lâmina de bisturi e melhor manuseio da mesma. Aço inox. Autoclavável. Obrigatório registro na ANVISA.</t>
  </si>
  <si>
    <t>LIMA SELDIN PARA OSSO Nº 12. Descrição complementar: Utilizada para remodelar o osso em cirurgia oral. Fabricado em aço inox. Instrumental autoclavável. Embalagem com 1 unidade. Obrigatório Registro na ANVISA.</t>
  </si>
  <si>
    <t>ALVEOLÓTOMO LUER CURVO. Descrição complementar: Utilizados para aparar tecidos fibroso ou pequenas espículas ósseas. Produzido em aço inoxidável. Autoclavável. Embalagem com 1 unidade de 15cm. Obrigatório Registro na ANVISA. Marca referência: Quinelato.</t>
  </si>
  <si>
    <t>PINÇA HEMOSTÁTICA KELLY RETA. Descrição complementar: Reta. 14cm. Embalagem com 1 unidade. Fabricado em aço inox. Autoclavável. Obrigatório Registro na ANVISA. Marca de referência: Golgran.</t>
  </si>
  <si>
    <t>PINÇA HEMOSTÁTICA KELLY CURVA. Descrição complementar: Curva. 14cm. Embalagem com 1 unidade. Fabricado em aço inox. Autoclavável. Obrigatório Registro na ANVISA. Marca de referência: Golgran.</t>
  </si>
  <si>
    <t>PINÇA ADSON. Descrição complementar: Utilizado em cirurgia, para apreenção de tecidos durante procedimentos cirúrgicos. Pinça c Dente. Produzido em aço inoxidável. Autoclavável. Tamanho: 12cm. Embalagem com 1 unidade. Obrigatório Registro na ANVISA. Marca referência: Golgran.</t>
  </si>
  <si>
    <t>ALAVANCA 301-RETA. Descrição complementar: Indicada para auxiliar em cirurgias de extração dentária. Aço inox. Autoclavável. Embalagem com 1 unidade. Obrigatório Registro na ANVISA.</t>
  </si>
  <si>
    <t>ALAVANCA 302-ESQUERDA. Descrição complementar: Indicada para auxiliar em cirurgias de extração dentária. Aço inox. Autoclavável. Embalagem com 1 unidade. Obrigatório Registro na ANVISA.</t>
  </si>
  <si>
    <t>ALAVANCA 303-DIREITA. Descrição complementar: Indicada para auxiliar em cirurgias de extração dentária. Aço inox. Autoclavável. Embalagem com 1 unidade. Obrigatório Registro na ANVISA.</t>
  </si>
  <si>
    <t>ALAVANCA APICAL ADULTO RETA (304). Descrição complementar: Indicada para auxiliar em cirurgias de extração dentária. Aço inox. Autoclavável. Embalagem com 1 unidade. Obrigatório Registro na ANVISA.</t>
  </si>
  <si>
    <t>ALAVANCA SELDIN ADULTO 1R-DIREITA. Descrição complementar: Indicada para auxiliar em cirurgias de extração dentária. Aço inox. Autoclavável. Embalagem com 1 unidade. Obrigatório Registro na ANVISA.</t>
  </si>
  <si>
    <t>ALAVANCA SELDIN ADULTO 1L-ESQUERDA. Descrição complementar: Indicada para auxiliar em cirurgias de extração dentária. Aço inox. Autoclavável. Embalagem com 1 unidade. Obrigatório Registro na ANVISA.</t>
  </si>
  <si>
    <t>ALAVANCA SELDIN INFANTIL RETA. Descrição complementar: Indicada para auxiliar em cirurgias de extração dentária. Aço inox. Autoclavável. Embalagem com 1 unidade. Obrigatório Registro na ANVISA.</t>
  </si>
  <si>
    <t>ALAVANCA SELDIN ADULTO 2-RETA. Descrição complementar: Indicada para auxiliar em cirurgias de extração dentária. Aço inox. Autoclavável. Embalagem com 1 unidade. Obrigatório Registro na ANVISA.</t>
  </si>
  <si>
    <t>COMPRESSA DE CAMPO OPERATÓRIO (PCTE COM 50)</t>
  </si>
  <si>
    <t>ABRIL</t>
  </si>
  <si>
    <t>COMPRESSA DE GAZE ESTÉRIL (PCTE COM 5)</t>
  </si>
  <si>
    <t>LÂMINA BISTURI 11</t>
  </si>
  <si>
    <t>LÂMINA BISTURI 15</t>
  </si>
  <si>
    <t>PALINETES (CX COM 75) *COTONETES</t>
  </si>
  <si>
    <t>FITA P/ AUTOCLAVE (UNID)</t>
  </si>
  <si>
    <t>PVP-I DEGERMANTE (1000ML)</t>
  </si>
  <si>
    <t>FORMOL 10% (1000ML)</t>
  </si>
  <si>
    <t>DETERGENTE ENZIMÁTICO (1000ML)</t>
  </si>
  <si>
    <t>SABÃO DESINCROSTANTE (1KG)</t>
  </si>
  <si>
    <t>SABONETE LÍQUIDO NEUTRO (1000ML)</t>
  </si>
  <si>
    <t>ÁCIDO PERACÉTICO (5 LITROS)</t>
  </si>
  <si>
    <t>HIPOCLORITO DE SÓDIO 1% (1000ML)</t>
  </si>
  <si>
    <t>MÁSCARA DESCARTÁVEL TRIPLA (CX COM 100)</t>
  </si>
  <si>
    <t>SERINGA DESCARTÁVEL 05ML S/AGULHA (UNID)</t>
  </si>
  <si>
    <t>SERINGA DESCARTÁVEL 10ML S/AGULHA (UNID)</t>
  </si>
  <si>
    <t>SERINGA DESCARTÁVEL 20ML S/AGULHA (UNID)</t>
  </si>
  <si>
    <t>SORO FISIOLÓGICO 0,9% 250ML (UNID)</t>
  </si>
  <si>
    <t>ÁGUA DESTILADA P/AUTOCLAVE (5LITROS)</t>
  </si>
  <si>
    <t>ABAIXADOR DE LÍNGUA DE MADEIRA (PCT COM 100)</t>
  </si>
  <si>
    <t>ALMOTOLIA PLÁSTICA ÂMBAR</t>
  </si>
  <si>
    <t>ALMOTOLOGIA PLÁSTICA BRANCA</t>
  </si>
  <si>
    <t>CAIXA COLETORA P/LIXO PÉRFURO CORTANTE (7LITROS)</t>
  </si>
  <si>
    <t>ALGODÃO HIDRÓFILO EM ROLO C/500G</t>
  </si>
  <si>
    <t>PAPEL LENÇOL 50CMX50M (UNID)</t>
  </si>
  <si>
    <t>LUVA DE PROCEDIMENTO M (CX C/100)</t>
  </si>
  <si>
    <t>LUVA DE PROCEDIMENTO P (CX C/100)</t>
  </si>
  <si>
    <t>LUVA DE PROCEDIMENTO XP (CX C/100)</t>
  </si>
  <si>
    <t>LUVA DE PROCEDIMENTO G (CX C/100)</t>
  </si>
  <si>
    <t>LUVA DE PROCEDIMENTO, SEM PÓ M (CX C/100)</t>
  </si>
  <si>
    <t>LUVA DE PROCEDIMENTO, SEM PÓ P (CX C/100)</t>
  </si>
  <si>
    <t>LUVA CIRÚRGICA 6,5 (UNID)</t>
  </si>
  <si>
    <t>LUVA CIRÚRGICA 7,0 (UNID)</t>
  </si>
  <si>
    <t>LUVA CIRÚRGICA 7,5 (UNID)</t>
  </si>
  <si>
    <t>LUVA CIRÚRGICA 8,0 (UNID)</t>
  </si>
  <si>
    <t>ENVELOPE P/ ESTERILIZAÇÃO 180MMX300MM (UNID)</t>
  </si>
  <si>
    <t>ENVELOPE P/ ESTERILIZAÇÃO 150MMX150MM (UNID)</t>
  </si>
  <si>
    <t>ENVELOPE P/ ESTERILIZAÇÃO 250MMX300MM (UNID)</t>
  </si>
  <si>
    <t>ENVELOPE P/ ESTERILIZAÇÃO 90MMX260MM (UNID)</t>
  </si>
  <si>
    <t>AGULHA DESC. 25X07 (UNID)</t>
  </si>
  <si>
    <t>OBRAS E INSTALAÇÕES - Estimativa de necessidades estruturais de reformas ou adequações estruturais para os consultórios odontológicos das unidades de saúde: CS Monlevade Centro, CS Padre Hildebrando, CS Laranjeiras, CS Santo Hipólito, UBS Industrial, UBS Cidade Nova, UBS José Nelson Fagundes, CS Novo Cruzeiro, UBS Antônio Gonçalves e Centro de Especialidades Odontológicas  - Incluem-se instalações de armários, preparação elétrica para aparelhos de ar condicionado a serem instalados, preparação hidráulica e elétrica para bombas de vácuo, obras a serem realizadas nos consultórios durante o ano de 2024</t>
  </si>
  <si>
    <t>LOCAÇÃO DE IMÓVEL SITUADO À RUA 16, Nº 155,B.LOANDA, P/FUNCIONAMENTO DO CEO-CENTRO DE ESPECIALIDADES ODONTOLÓGICAS.</t>
  </si>
  <si>
    <t>CONTRATAÇÃO DE PALESTRANTES EXTERNOS</t>
  </si>
  <si>
    <t>MÉDIA</t>
  </si>
  <si>
    <t xml:space="preserve">PAGAMENTO DE EMPRESA DE MANUTENÇÃO DE EQUIPAMENTOS ODONTOLÓGICOS, EM ATENDIMENTO À S.M.SAÚDE, </t>
  </si>
  <si>
    <t>PAGAMENTO DE EMPRESA DE RADIOLOGIA ODONTOLÓGICA E ORTODÔNTICA, EM ATENDIMENTO À S.M.SAÚDE.</t>
  </si>
  <si>
    <t>AQUISIÇÃO DE MATERIAL DIDÁTICO E FORNECIMENTO DE LANCHES DURANTE EVENTOS A SEREM REALIZADOS NO ANO.</t>
  </si>
  <si>
    <t>CONSULTÓRIO ODONTOLÓGICO COMPLETO. Descrição Complementar: CADEIRA ODONTOLÓGICA - Articulação bilateral com acionamento central ou Articulação central única, proporcionando mais conforto, evitando o reposicionamento do paciente. Braços direito e esquerdo, sendo o direito escamoteável ou com abertura lateral em 90º, facilitando a acomodação e saída do paciente. O equipamento deve ter integração da caixa de distribuição do conjunto ao capô da cadeira para facilitar o espaço. Pedal de comando tipo joystick, incorporado a base da cadeira ou joystick por alavanca localizado atrás da base da cadeira. Placas de comando protegidas por barreiras a fim de evitar oxidação. Estofamento revestido em PVC e sem costuras, facilitando a desinfecção. Cabeceira multiarticulada ou bi-articulada. Deve possuir 4 comandos individuais (sobe e desce assento e encosto), 3 movimentos automáticos sincronizados (3 posições de trabalho programáveis pelo CD e volta a zero automática). On/Off do refletor na base da cadeira com intensidade variável.  Carenagens superiores com proteção anti-UV. EQUIPO ODONTOLÓGICO - Puxador ergonômico. Braço acoplado com travamento pneumático, deve possuir 3 terminais sendo 1 terminal para alta rotação borden, 1 terminal para baixa rotação borden com spray, 1 seringa tríplice. Bandeja em inox; Pedal Progressivo para o acionamento das peças de mão. Suporte das pontas com acionamento pneumático individual. Válvulas individuais com sistema anti-refluxo, e um reservatório para desinfecção interna da peça de mão de alta rotação e mangueira, a fim de evitar contaminação cruzada. Dois reservatórios de água tipo pet, sendo um para a água potável, utilizada na alimentação da seringa tríplice e spray das peças de mão, e outro para o sistema de desinfecção da linha de alta rotação, com capacidade de 1L, em policarbonato translúcido, localizados próximo à parte inferior da coluna do refletor ou sob o corpo da unidade de água. UNIDADE DE ÁGUA - Com abertura em 90º graus, para procedimentos a quatro mãos. Compõe 02 sugadores venturi de 6,5mm e 9,5mm para cânula descartável com separador de detritos nas mangueiras. Estrutura em aço revestida em ABS com bactericida. Cuba removível. REFLETOR - Refletor de LED com intensidade variável, cabeçote em material resistente, estrutura em polímero injetado, espelho multifacetado, possui alta durabilidade e permite ampla mobilidade em diversas posições. Protetor Frontal Removível, construído em policarbonato transparente. Puxador bilateral. Braço balanceado com mola e articulações metálicas. MOCHO ODONTOLÓGICO - Deve acompanhar 01 (um) mocho odontológico cada consultório odontológico completo, com as seguintes características: Base com cinco rodízios, altura do assento e reclinação do encosto regulável, através de alavancas individuais, acionamento a gás. Estofamento PVC sem costuras. OUTRAS INFORMAÇÕES - O equipamento deve ser fabricado de acordo com a NORMA RDC016/13 DA ANVISA em conformidade com o acordão 2401 de 2006 do TCU. Junto com o equipamento deverá ser fornecido o catálogo de peças de reposição e o manual técnico do produto. Disponibilizar os diagramas, inclusive os dos circuitos elétricos. O equipamento deverá ser fornecido com mangueiras, terminais e conexões de esgoto, elétricas e pneumáticas necessárias para sua instalação e funcionalidade. Deverá ser realizada a entrega técnica e a instalação dos equipamentos nos locais solicitados. Assistência técnica autorizada pelo fabricante no Brasil. Garantia de no mínimo 12 meses. Marca de Referência: Olsen, Gnatus, Dabi, Saevo.</t>
  </si>
  <si>
    <t>COMPRESSOR DE AR. Descrição Complementar: Compressor de ar 100 litros, 2HP. Deslocamento de no mínimo 10 PCM, 283L/min; Pressão de operação – PSI/BAR – MINÍMA: 100 – 6,9; Pressão de operação – PSI/BAR – MÁXIMA: 140 – 9,7; Bloco: nº estágios 1 – nº pistões 2; Bloco: RPM – Config.: 1500-V; Volume de óleo: 250ml; Regime de trabalho: Intermitente; Ruído: 82dB(A); Potência: 2HP; Consumo: 1,5Kw; Tipo – Polos: IP 21 – 2; Tensão Monofásico: 110/220V; Tempo de enchimento: 15″; Volante: 210mm; Polia: 90mm; 1 Correia: Tipo 3v355; Diâmetro de Saída: 5/16″; Reservatório: 100 litros; Peso liquido: 68Kg; Dimensões (LxAxC): 380 x 730 x 995mm. Componentes: Pés de borracha para amortecimento de vibração; tanque tratado contra corrosão, dreno elétrico e automático programável, filtro de ar com copo coletor de pelo menos 500ml, drenagem automática do líquido, 1 entrada e 2 saídas com torneira e bico 1/4 regulador de pressão de fácil manuseio incorporado ao mesmo. Junto com o equipamento deverá ser fornecido o catálogo de peças de reposição e o manual técnico do produto. Disponibilizar os diagramas, inclusive os dos circuitos elétricos. Deverá ser realizada a entrega técnica e a instalação dos equipamentos no local solicitado. Assistência técnica autorizada pelo fabricante no Brasil. Garantia de no mínimo 12 meses. Marca de Referência: Fiac Bulldog 10/100L.</t>
  </si>
  <si>
    <t>BOMBA DE VÁCUO PARA 01 CONSULTÓRIO. Descrição Complementar: Bomba de vácuo específica para ser instalada ao lado da cadeira odontológica, sem necessidade de quebra de piso ou adaptações. Pode ser aproveitada a mesma rede hidráulica do consultório com total ausência de refluxo. Apresenta gabinete de proteção em poliestireno de alto impacto, associado ao funcionamento em baixa rotação, sendo um equipamento silencioso. Sistema automático de descarga dos resíduos diretamente ao esgoto. Apresenta pré-lavagem automática no filtro coletor. Turbina com dimensionamento para alto rendimento. Aparelho com Temporizador de Varredura, que consiste de sistema que ao colocar o sugador no suporte da unidade auxiliar, a sucção permanece por aproximadamente 15 segundos a fim de limpar toda a tubulação interna. Este dispositivo - Temporizador de Varredura - pode ser ativado durante a instalação do equipamento ou posteriormente. Outras características: Turbina completa em liga de bronze; Filtro coletor de detritos na entrada da sucção com abertura superior, evitando o contato com os resíduos, tornando-o prático, eficiente e de fácil limpeza; Filtro de entrada de água; Protetor térmico intermitente, que protege o motor e o circuito eletrônico de quedas de tensão na rede externa; Motor com eixo central em inox. Capacidade para 01 consultório. Especificações Técnicas: Peso bruto c/embalagem = 16kg; Peso líquido = 15,10kg; Alimentação: Bivolt 127v/220v; Dimensões 27,5cm (comprimento) x 27cm (largura) x 35cm (altura); Frequência 60hz; Comando de acionamento eletrônico; Vácuo máximo 330 mmHg / 12,92 inHg; Moto (potência) = 1/3CV; Rotações do motor (r.p.m.) = 1755-60Hz; Corrente 3,1A(220V) / 7,9A(127V); Tensão na placa de comando 24V; Vazão de ar máxima 150L/min; Consumo de água 0,30L/min. Junto com o equipamento deverá ser fornecido o catálogo de peças de reposição e o manual técnico do produto. Disponibilizar os diagramas, inclusive os dos circuitos elétricos. Deverá ser realizada a entrega técnica e a instalação dos equipamentos no local solicitado. Assistência técnica autorizada pelo fabricante no Brasil. Garantia de no mínimo 12 meses. Marca de Referência: Schuster Suctron Pratic.</t>
  </si>
  <si>
    <t>BOMBA DE VÁCUO PARA 02 CONSULTÓRIOS. Descrição Complementar: Bomba de vácuo com capacidade para até 02 consultórios simultaneamente. Pode ser instalada na sala de atendimento ou em outro ambiente, ao lado da mesma. Sistema automático de descarga dos resíduos diretamente ao esgoto. Apresenta pré-lavagem automática no filtro coletor. Turbina com dimensionamento para alto rendimento. Aparelho com Temporizador de Varredura, que consiste de sistema que ao colocar o sugador no suporte da unidade auxiliar, a sucção permanece por aproximadamente 15 segundos a fim de limpar toda a tubulação interna. Este dispositivo - Temporizador de Varredura - pode ser ativado durante a instalação do equipamento ou posteriormente. Outras características: Turbina completa em liga de bronze; Filtro coletor de detritos na entrada da sucção com abertura superior, evitando o contato com os resíduos, tornando-o prático, eficiente e de fácil limpeza; Filtro de entrada de água; Protetor térmico intermitente, que protege o motor e o circuito eletrônico de quedas de tensão na rede externa; Motor com eixo central em inox. Capacidade para até 02 consultórios simultaneamente. Especificações Técnicas: Peso bruto c/embalagem = 17,00kg; Peso líquido = 16,10kg; Alimentação: Bivolt 127v/220v; Dimensões 30,0cm (comprimento) x 32,7cm (largura) x 37,1cm (altura); Frequência 60hz; Comando de acionamento eletrônico; Vácuo máximo 330 mmHg / 12,92 inHg; Moto (potência) = 1/3CV; Rotações do motor (r.p.m.) = 1755-60Hz; Corrente 3,1A(220V) / 7,9A(127V); Tensão na placa de comando 24V; Vazão de ar máxima 150L/min; Consumo de água 0,30L/min. Junto com o equipamento deverá ser fornecido o catálogo de peças de reposição e o manual técnico do produto. Disponibilizar os diagramas, inclusive os dos circuitos elétricos. Deverá ser realizada a entrega técnica e a instalação dos equipamentos no local solicitado. Assistência técnica autorizada pelo fabricante no Brasil. Garantia de no mínimo 12 meses. Marca de Referência: Schuster Suctron Eletronic Plus.</t>
  </si>
  <si>
    <t>UNIDADE AUXILIAR ODONTOLÓGICA. Kit de Sucção. Descrição complementar: pintura eletrostática, componentes: 2 sugadores, 6 e 11mm de diâmetro, acionamento automático, com regulagem de sucção, componentes adicionais: filtro separador de detritos, ponteiras removíveis autoclaváveis, características adicionais: uso em bombas de vácuo da marca D700 e Schuster. Deverá ser realizada a entrega técnica e a instalação dos equipamentos. 1 Manual de Instalação. Assistência técnica autorizada pelo fabricante no Brasil. Garantia de no mínimo 12 meses. Marca de Referência: D700, Schuster.</t>
  </si>
  <si>
    <t>MOCHO ODONTOLÓGICO. Descrição complementar: Base com cinco rodízios, altura do assento e reclinação do encosto regulável, através de alavancas individuais, acionamento a gás. Estofamento PVC sem costuras. Deverá ser realizada a entrega técnica e a montagem do equipamento. Garantia de no mínimo 12 meses. Marca de Referência: Olsen, Gnatus, Dabi. Obrigatório Registro na ANVISA.</t>
  </si>
  <si>
    <t>SUPORTE GIRATÓRIO COM BANDEJA AUXILIAR. Descrição complementar: Equipamento odontológico, tipo: suporte giratório com bandeja auxiliar, aplicação: para coluna do tubo do refletor, características adicionais: giro 360º. Compatível com cadeira odontológica das marcas Kavo, Dabi, Gnatus e Olsen. Garantia mínima de 12 meses.</t>
  </si>
  <si>
    <t>FOTOPOLIMERIZADOR. Descrição complementar: Equipamento odontológico, tipo: fotopolimerizador, aspecto físico: base, peça de mão com fio, material ponteira: ponteira fibra ótica ou acrílico, material corpo: plástico abs, fonte: luz led, componentes: protetor ocular, tensão = bivolt. Garantia mínima de 12 meses. Marca de Referência: Schuster, Kondentech. Obrigatório Registro na ANVISA.</t>
  </si>
  <si>
    <t>AMALGAMADOR CAPSULAR. Descrição complementar: Equipamento odontológico, tipo: vibrador de cápsulas pré-dosificadas, aspecto físico: motor de bancada, indicação: amálgama e ionômero de vidro, fonte: bivolt, característica adicional: digital. Garantia mínima de 12 meses. Marca de Referência: Kondentech.</t>
  </si>
  <si>
    <t>LASER TERAPÊUTICO. Descrição complementar: Laser terapêutico de Baixa Intensidade. Indicado para aplicações de Laserterapia em diferentes especialidades da odontologia. Equipamento portátil, leve e prático. Dois comprimentos de onda: 660nm (Laser Vermelho) e 808nm (Laser Infravermelho). Alimentação: Bateria de Li-Ion 7,4 V/ 650 mA. Autonomia da bateria em uso contínuo com carga total: 180 minutos. Tempo para carga completa: 60 – 120 minutos. Alimentação Carregador de Bateria: Ve: 127-220V~/50-60Hz | Vs: 9V/1,2 A. Emissor de luz: Laser semicondutor (GaA1As e InGaAlP). Área do feixe laser de saída no BICO da caneta laser: 3mm². Conteúdo: Embalagem com 1 Pulseira ILIB, 1 caneta portátil, 02 óculos de segurança sendo 01 para profissional e 01 para o paciente, manual de instrução e fonte de alimentação. Garantia mínima: 24 meses. Obrigatório Registro na ANVISA. Marca de Referência: MMO.</t>
  </si>
  <si>
    <t>NEGATOSCÓPIO ODONTOLÓGICO. Descrição complementar: Negatoscópio, material estrutura: chapa aço, material do visor: visor acrílico; tensão 127V; características adicionais: iluminação em led, adicional: fixação por imã ou parafusos, dimensões: cerca de 480 x 400 x 100 mm. Garantia mínima de 12 meses. Marca de referência: GG Equipamentos.</t>
  </si>
  <si>
    <t>SELADORA. Descrição complementar: Seladora de embalagem, material: aço inoxidável, voltagem: bivolt automático (110V - 240V), sistema integrado de corte em ambas as direções; Acionamento por meio de alavanca com trava, sistema de avisos com LEDs indicativos e bips sonoros no teclado de membrana; Resistência PTC blindada com controle automático de temperatura;  Desligamento automático em caso de inatividade por 30 minutos; 02 anos de garantia; características adicionais: potência 180W, área de selagem de 30 cm, espessura da selagem de 12 mm, dimensões: 44,2cm (L) x 12,5cm (A) x 30,5cm (P). Garantia mínima de 12 meses. Marca de Referência: Cristófoli.</t>
  </si>
  <si>
    <t>DESTILADOR DE ÁGUA. Descrição complementar: Destilador para destilar água para uso em autoclaves de esterilização a vapor ou qualquer outra aplicação onde seja necessária a utilização de água destilada. Tempo para destilar 15ml de água (19min) e 300ml de água (37min). Capacidade: 4 litros, voltagem: 127V, Frequência: 50/60hz; Dimensões: 27cm (largura) x 33cm (altura) x 27,6cm (profundidade). Peso bruto: 4kg. características adicionais: com dispositivo eletromecânico para desligamento, aplicação: uso odontológico. Garantia mínima de 12 meses. Marca de Referência: Cristofoli.</t>
  </si>
  <si>
    <t>AUTOCLAVE HORIZONTAL 21 LITROS. Descrição complementar: Capacidade 21 Litros; Visor digital; Tensão: BIVOLT AUTOMÁTICO - 127/220V permitindo o uso em redes elétricas com variações entre 95 até 254V. Programa único de esterilização. Temperatura e pressão exibidos por LEDs. Desaeração e despressurização automática. Teclado de controle na cor azul. Tampa e câmara em aço inox com mínimo de 3 bandejas em alumínio. Secagem eficiente com porta entreaberta. Sistema de rastreabilidade; sistemas de segurança entre os quais Chave e trava da porta, fusíveis de proteção, Sistema Eletrônico de cruzamento de dados e Sistema Eletrônico de controle de potência; Sistema de ajuste de altitude para diversas regiões; Outras características: potência 1.600 watts; consumo de energia 623 watts/hora; frequência 50/60hz; Dimensões da autoclave: 38cm (Largura) x 38cm (Altura) x 59cm (Profundidade). Peso: 25,5Kg. Mínimo de 2 anos de garantia. Manual de instrução. Obrigatório Registro na ANVISA. Marca de Referência: Cristofoli.</t>
  </si>
  <si>
    <t>ULTRASSOM ODONTOLÓGICO. Descrição complementar: Ultrassom com sistema piezoelétrico ativado através de pastilhas cerâmicas em frequência de 30000 Hz. Além de incluir o jato de bicarbonato. A peça de mão do jato de bicarbonato inclui um difusor concêntrico que efetua a mistura de ar + água + bicarbonato a uma pequena distância da ponta, evitando o entupimento dela, devendo ser removível e autoclavável. O aparelho de ultrassom com jato de bicarbonato deve apresentar painel de controle com sete comandos próximos com seletores digitais e  3 reguladores mais suaves: 1 para variação ultrassônica, 1 para fluxo de água, e outro para fluxo de ar. Possuir seletor digital de: operação ultrassom/jato de bicarbonato, opção de 3 funções programáveis (Periodontia, Endodontia e Scalling), ajuste fino de ar, ajuste fino de água permitindo também a realização de trabalhos a seco, ajuste fino de potência (adequado a cada tipo de procedimento). Deve possuir também tecla geral Liga/desliga com LED indicativo no painel. Equipamento para profilaxia com ultrassom e Jato de bicarbonato, montado em conjunto composto de corpo e tampa confeccionados em ABS (Acrilonitrilo, Butadieno, Estireno) e painel de comando digital em policarbonato. Sistema eletropneumático sincronizado, com válvulas  que proporcionam cortes e aspirações da água instantaneamente, evitando assim o contato da água com o bicarbonato na ponta da peça de mão. Caneta de jato de bicarbonato removível, com difusor concêntrico que efetua a mistura do ar, água e bicarbonato a uma pequena distância da ponta. Capa do transdutor confeccionada em resina termoplástica rígida e autoclavável. Despressurização interna através de varredura automática do bicarbonato, das válvulas até a peça de mão. Recipiente para bicarbonato de fácil acesso, transparente e removível que permite a sua remoção sem a necessidade de virar todo o equipamento para retirada das sobras do pó de bicarbonato. Sistema de interrupção do jato de bicarbonato com um módulo de anti-aglutinação que evita o entupimento nas válvulas. Filtro de ar com drenagem automática e pedal de comando para acionamento.
Informações técnicas: Alimentação: 127 V - 60Hz / 220 V - 50/60 Hz; Potência: 60 VA; Consumo: 0,43 A; Fusível: 1A (127/220 V~); Peso Líquido: 3,70 Kg; Peso Bruto: 4,50 Kg; Peso Líquido (Cart): 8,80 Kg; Peso Bruto (Cart): 12,80 Kg; Frequência das vibrações do ultrassom: 30.000 Hz; Pressão de entrada de ar comprimido: Máxima: 80 PSI / Mínima: 70 PSI; Pressão de entrada de água: Máxima: 40 PSI / Mínima: 20. Itens inclusos: Ultrassom + Jato de Bicarbonato. Cabo de energia. Manual. Mangueira de silicone. Mangueira AR. Tee de ar para conexão. Capa transdutor. Cabo entrada de força. Chave fixação dos Tips. Tip Perio Supra (1 unidades) Tip Perio Sub (2 unidades) Agulha limpadora de bico (1 unidade) Anel O´ring Int 11,17 (1 unidade) Anel O´ring Int 12,49 (1 unidade). Obrigatório Registro na ANVISA. Manual de instrução. Deverá ser realizada a entrega técnica e a instalação dos equipamentos. Garantia mínima de 12 meses. Marca de Referência: Gnatus Jet Sonic.</t>
  </si>
  <si>
    <t xml:space="preserve">APARELHO DE RAIOS-X PANORÂMICO DE PAREDE. Descrição complementar: Aparelho raios-x panorâmico, de parede, aplicação: uso odontológico, amperagem: corrente até 12 ma, potência cabeçote: tensão do tubo 90 kva, componentes: microprocessado, com tela sensível ao toque, potência: potência tubo 1800 w, acessórios: com bloqueador mordida e suporte têmporas e testa. Descrição complementar: Tipo aparelho: coluna base móvel, aplicação: uso odontológico, Tensão alimentação: bivolt automático, frequência: 50/60 Hz, Amperagem: corrente no tubo entre 3 a 16 mA; Caracteríscas adicionais: comando eletrônico digital, cabo espiralado; Caracteríscas panorâmica, cefalométrica. Embalagem contendo: 1 Sensor Pan, 1 Pan Wall 2D, 1 Placa de Suporte (P/N 6195170100), 1 Ferramenta de Centralidade (P/N 6195170200), 1 Fantasma de Qualidade (P/N 61951700000), 1 Apoio Mandíbula Única, 1 Kit Mordedor Dentes Maxilares, 1 Apoio TMJ, 1 Apoio TMU, 1 Par Bloqueio Têmpora, 1 Pen Drive Sistema AIS/Licensa e 1 Manual de Instalação. Acompanha Software de instalação. O Equipamento também deverá vir acompanhado de Desktop Completo, Monitor e Estabilizador de tensão compatíveis com o funcionamento do mesmo. Com fornecimento de treinamento presencial para quantos técnicos for necessário. Incluída a montagem e instalação no local. Assistência técnica autorizada pelo facricante no Brasil. Garantia mínima de 12 meses. Registro na ANVISA. Marca de Referência: Acteon, Alliage, Kavo. </t>
  </si>
  <si>
    <t>APARELHO DE RAIOS-X ODONTOLÓGICO DE PAREDE. Descrição complementar: Aparelho de raios-x odontológico para fixação em parede. Cabeçote com câmara de Compensação; Ponto focal com correto dimensionamento; Caixa de comando em material especial com suporte de fixação do controle; Braços articuláveis na posição vertical e horizontal. Braços e suportes construídos em aço, com cantos arredondados. Fixado à parede através de suporte que garante total estabilidade do aparelho e proteção contra acidentes no manuseio. Pintura na cor gelo com tratamento anticorrosivo. Cabo de alimentação removível seguindo padrão ABNT. Produto com certificado INMETRO; Proteção térmica do cabeçote; 21 intervalos de tempo de exposição padronizados: permite inclusivas operações com tomadas centesimais a partir de 0,06 segundos. Escala de angulação do cabeçote. Rotação de 300° com indicação na parte traseira e dianteira do cabeçote. Controle digital ergonômico com cabo removível. Com controle centesimal de tempo através de microprocessador; Seletor em painel lexan de alto-relevo; Todas as funções do aparelho comandadas pelo controle digital, conectado com cabo espiralado de 5 metros. Tensão da rede: 127V/60Hz; Potência de entrada: 1200VA; Tensão do tubo:70kVp; Corrente do tubo: 7mA; Tempo de exposição: 60ms a 3,2s; Comprimento do cilindro: 200mm (300mm opcional); Colimador Retangular 30 x 40mm; Filtro equivalente em Alumínio: 1,5mm; Dimensão do foco do tubo: 0,8 x 0,8mm; Fator de resfriamento: 1:30s; Dimensões aproximadas: 93 × 59 × 30 cm. Garantia mínima de 12 meses. Obrigatório Registro na ANVISA. Marca de Referência: Gnatus.</t>
  </si>
  <si>
    <t>APARELHO DE RAIOS-X ODONTOLÓGICO PORTÁTIL. Descrição complementar: Apresenta um painel LCD; potência de entrada de 600W; 60kV +/- 5%; Arco de vidro plumbífero que protege contra a radiação secundária; aparelho digital portátil sem fio com bateria recarregável; pode ser utilizado película radiográfica convencional ou sensor digital; Chave de voltagem: 22,2V; dimensões: 135mm (L) x 250mm (C) x 175mm (A); Permite movimentos livres; A bateria totalmente carregada permite tirar até 100 disparos, dependendo do tempo de exposição do equipamento, por exemplo se usado a 0,50 segundos, pode alcançar até 500 disparos. O tempo de vida útil da bateria, em média é de 1 ano e meio a 2 anos se for usado conforme especificações do manual; A troca da bateria é realizada pela assistência técnica. Microprocessador e circuitos especializados que monitora precisamente as técnicas de exposição; Apresenta painel de fácil visualização; Configuração de exposição de raio-x simples e fácil; Apresenta pré programação do tempo de exposição; Tecnologia de emissão com potência constante (redução da dosagem de radiação comparada aos raios-x convencionais); Itens inclusos: Raio-x digital portátil. Garantia mínima de 12 meses (contra defeito de fabricação, válida a partir da data de recebimento do produto). Obrigatório Registro na ANVISA. Marca de Referência: Diox Micro Imagem.</t>
  </si>
  <si>
    <t>SCANNER DE PLACA DE FÓSFORO. Descrição complementar: Scanner de placa de fósforo. Sistema de radiografia digital que possibilita a aquisição de imagens em segundos por meio da leitura de placas de fósforo. Equipamento com software incluso, de fácil utilização, para cadastro de pacientes, arquivamento e edição das imagens. Possibilidade de leitura de diferentes marcas e tamanhos de placas de fósforo: tamanhos 0, 1, 2 e 3, sendo que o equipamento já deve vir incluso com quatro placas intraorais de fósforo: 03 (três) unidades no tamanho 2 e 01 (uma) unidade no tamanho 0. O Software deve apresentar as seguintes ferramentas de edição de imagem: rotação, zoom, ajuste de brilho, contraste e gama, inversão de cores, inserção de texto, setas, círculos, seleção e recorte de áreas, medição de ângulos e segmentos, barra para laudos/diagnóstico, odontograma e comparação de imagens em tela cheia. Acompanha um limpador (Asepsi) indicado para higienização de placas radiográficas de fósforo. Equipamento Portátil; plug and play com software de fácil instalação. Garantia mínima de 12 meses. Obrigatório Registro na ANVISA. Marca de Referência: Dabi Atlante.</t>
  </si>
  <si>
    <t>SENSOR PARA RADIOGRAFIA DIGITAL T1. Descrição complementar: Sensor intraoral - Digital Sensor - Tamanho 1. Aspecto Físico: Portátil. Material corpo em plástico Abs. Indicado para imagens de raio x digitais intraorais; Fonte: conexão Usb 2.0. Componente adicional já incluso: Software específico, sensor com cabo cerca de 3 metros, pendrive. Característica adicional: Tecnologia Cmos e Fibra óptica. Tamanho 1 - 20x30mm (área ativa). Componentes: 01 Sensor Digital, 01 suporte para sensor Digitar, 01 Pendrive de instalação contendo software, drivers e Manuais de instrução. Garantia mínima de 12 meses. Obrigatório Registro na ANVISA. Marca de Referência: Saevo.</t>
  </si>
  <si>
    <t>SENSOR PARA RADIOGRAFIA DIGITAL T2. Descrição complementar: Sensor intraoral - Digital Sensor - Tamanho 2. Aspecto Físico: Portátil. Material corpo em plástico Abs. Indicado para imagens de raio x digitais intraorais; Fonte: conexão Usb 2.0. Característica adicional: Tecnologia Cmos e Fibra óptica. Tamanho 1 - 26x36mm (área ativa). Componentes: 01 Sensor Digital, 01 suporte para sensor Digitar, 01 Pendrive de instalação contendo software, drivers e Manuais de instrução. Garantia mínima de 12 meses. Obrigatório Registro na ANVISA. Marca de Referência: Saevo.</t>
  </si>
  <si>
    <t>PLACA DE FÓSFORO ADULTO. Descrição complementar: Placa de fósforo para tomada radiográfica periapical em adulto, número 2. Dimensões: (3x4). Flexível e reutilizável. Apresenta cantos arredondados e mais finos que sensores com fio. Operam na iluminação ambiente normal e a área de superfície inteira do sensor é ativa. Garantia mínima de 12 meses. Obrigatório Registro na ANVISA. Marca de Referência: Saevo.</t>
  </si>
  <si>
    <t>PLACA DE FÓSFORO INFANTIL. Descrição complementar: Placa de fósforo para tomada radiográfica periapical em criança, número 0. Dimensões: (2x3). Flexível e reutilizável. Apresenta cantos arredondados e mais finos que sensores com fio. Operam na iluminação ambiente normal e a área de superfície inteira do sensor é ativa. Garantia mínima de 12 meses. Obrigatório Registro na ANVISA. Marca de Referência: Saevo.</t>
  </si>
  <si>
    <t>CÂMARA ESCURA ODONTOLÓGICA. Descrição complementar: Câmara escura para revelação de radiografias odontológicas com Led. Formato angulado para facilitar a entrada das mãos. Fácil remoção das luvas para assepsia. Visor acrílico destacável. 4 (quatro) recipientes/reservatórios para líquido (água, removedor, fixador e água). Não deve apresentar bordas retentivas, facilitando assepsia. Material resistente a produtos químicos, ácidos, substâncias alcalinas e detergentes. Interior com iluminação de led sem emissão de raios ultravioletas, sem danificar a película radiográfica. Corrente: 40 mAH. Luz Led: 6.000 Kelvin. Bateria: 9 V. Peso líquido: 0,820 Kg. Peso bruto: 1,150 Kg. Dimensões: 340mm (comprimento) x 230mm (largura) x 230mm (altura). Garantia mínima de 12 meses. Marca de Referência: Essence Dental.</t>
  </si>
  <si>
    <t>MOTOR ENDODÔNTICO. Descrição complementar: Motor endodôntico para tratamento de canais radiculares. Voltagem: Bivolt. Funciona ligado à fonte ou à bateria. 6 Programas pré-definidos (Wave One, Protaper Universal, Protaper Next, Pathfile, Reciproc e Gates) e 7 programas livres. Contra-ângulo com cabeça pequena. Contra-ângulo com possibilidade de ajuste em 6 posições diferentes. Bateria com autonomia de 2 horas em uso contínuo e recarga em aproximadamente 5 horas. Compacto e leve. Tela de LCD ampla e colorida. Acionamento manual na peça de mão que não necessita de pedal. Design ergonômico da tela e do teclado, com interface amigável. Apresenta opção auto reverso. Garantia para o motor: 3 anos. Garantia para o contra-ângulo e bateria: 1 ano. Escala de velocidade: entre 250 e 1.200 RPM. Escala de controle de torques: entre 0.6 e 4.0 Ncm. Dispositivo de acordo com a Diretiva dos Dispositivos Médicos 93/42/EEC. Dimensões: L107 x P196 x A107 mm. Peso: 580 g. Itens inclusos: Unidade de controle; Peça de mão motorizada com cabo e conector; Contra-ângulo; Base para a peça de mão; Bocal adaptador de Spray tipo F (usado para lubrificação); Transformador, modelo Cincon Electronics Co. Ltd, TR30RAM180 com plugs intercambiáveis EU, UK, USA e AUS; Cartão de Torque; Manual do Usuário. Obrigatório Registro na ANVISA. Marca de Referência: Maillefer - Dentsply Sirona.</t>
  </si>
  <si>
    <t>LOCALIZADOR APICAL E TESTADOR DE POLPA. Descrição complementar: Aparelho endodôntico utilizado para determinar a distância entre a ponta da lima endodôntica e o ápice radicular. Tela com indicadores grandes e claros, aviso sonoro progressivo, barra de referência programável e memória da posição da lima dentro do canal. Design com console dobrável. Com função de testador de polpa para julgar a vitalidade pulpar, com 99 níveis de estímulo elétrico. Peso: 0.77 kg; Dimensões: 20 × 18 × 10 cm; Alimentação: bateria lítio 7,4V. Garantia: 12 meses. 01 Console do Localizador de Ápice e Testador de Polpa + 01 Cabo de medição do localizador de ápice + 01 Haste de teste de polpa + 01 Bateria de lítio + 01 Carregador elétrico bivolt automático + 04 Clipes de lábio + 02 Sondas de dente (teste de polpa) + 01 Suporte para a haste de teste + 02 Suportes para lima (localizador apical). Obrigatório Registro na ANVISA. Marca de Referência: Gnatus.</t>
  </si>
  <si>
    <t>OXÍMETRO DE DEDO. Descrição complementar: Oxímetro de dedo projetado para medir a saturação de oxigênio no sangue arterial (spo2) e a pulsação em adultos e crianças de forma não invasiva. Tela colorida oled com ajuste de brilho; visor ajustável. Produto requer 1 pilha/bateria do tipo AAA, já inclusa; Cor: branco; Dimensões do produto: 5cm x 3,5cm x 3,5cm. Garantia mínima de 12 meses. Obrigatório Registro na ANVISA e selo do INMETRO. Marca de Referência: Bioland.</t>
  </si>
  <si>
    <t>ESFIGMOMANÔMETRO DE BRAÇO. Descrição complementar: Aparelho de Pressão Digital Automático de Braço; peso: 340 Gramas; Dimensões do produto: 14 x 9.8 x 4.8 cm; Dimensões do pacote: 16.3 x 16.3 x 8.7 centímetros. Pilha(s) ou bateria(s): 4 AAA baterias ou pilhas necessárias (inclusas). Garantia mínima de 12 meses. Necessário selo do Inmetro e Certificação e Registro na ANVISA. Marca de Referência: G-Tech.</t>
  </si>
  <si>
    <t>ESFIGMOMANÔMETRO DE PULSO. Descrição complementar: Aparelho de Pressão Digital Automatico de Pulso. Aparelho de pressão digital aprovado pela Sociedade Brasileira de Hipertensão. Conteúdo da embalagem: - 01 Aparelho Digital de Pressão Digital - 01 Braçadeira de pulso tamanho 13 a 20 centímetros (circunferência de Pulso) - 01 Manual de Instruções em português - 02 Pilhas AA - 01 Estojo de Acrílico - 01 Caixa Original do Produto. Garantia mínima de 12 meses. Necessário selo do Inmetro e Certificação e Registro na ANVISA. Marca de Referência: G-Tech.</t>
  </si>
  <si>
    <t>MESA AUXILIAR COM RODÍZIOS. Descrição complementar: Mesa auxiliar hospitalar com rodízio em inox 40x60x80.Indicado para consultórios médicos, clínicas odontológicas e laboratórios, a mesa auxiliar hospitalar apresenta estrutura em tubos de aço inox redondo, tampo e prateleira em chapa de inox. Apresenta 02 (duas) prateleiras em aço inox. Dimensões: 40 largura x 60 comprimento x 80cm altura. Tubo em aço inox 304 e prateleiras em aço inox 430. Garantia mínima de 12 meses. Marca de Referência: NC.</t>
  </si>
  <si>
    <t>CANETA DE ALTA ROTAÇÃO (PUSH BUTTON). Descrição complementar: Turbina alta rotação extra torque com sistema de troca de brocas através de botão de pressão (push button). Caneta com spray triplo convencional; corpo em latão; que não una o ar do spray com água no corpo da caneta; que venha com rotor balanceado e que a tampa do spray seja rosqueável. Baixo nível de ruído; forma ergonômica (permite fácil acesso aos dentes posteriores); autoclavável. Características:  fixação da broca por meio de botão de pressão; garantia: 02 anos. Obrigatório Registro na ANVISA.</t>
  </si>
  <si>
    <t>CANETA DE ALTA ROTAÇÃO (SACA BROCA). Descrição complementar: Turbina de alta rotação extra torque com sistema de troca de brocas através de saca brocas. Caneta com spray triplo convencional; corpo em latão; que não una o ar do spray com água no corpo da caneta; que venha com rotor balanceado e que a tampa do spray seja rosqueável. Baixo nível de ruído; forma ergonômica; autoclavável. Características: fixação da broca por meio de dispositivo Saca Brocas; garantia: 02 anos. Obrigatório Registro na ANVISA.</t>
  </si>
  <si>
    <t>POSICIONADOR CIRÚRGICO. Descrição complementar: Colchão estabilizador para mesa cirúrgica, à vácuo e em pvc. Adaptação perfeita ao corpo pelo colchão cirúrgico através de microesferas de esferovite, que são estabilizadas por vácuo para dar uma forma duradoura e completamente sustentada. Colchão com sistema Micro-Espaço, que aumenta significativamente a sensação de conforto físico para o paciente. A redução do tamanho das bolas de enchimento em um quinto permite uma adaptação muito mais precisa dos colchões cirúrgicos ao corpo. Dimensões: 100/200cm. Marca de Referência: Vacuform 2.0.</t>
  </si>
  <si>
    <t>KIT DE ESTABILIZAÇÃO PROTETORA TRADICIONAL. Descrição complementar: Kit de estabilização formada por 10 (dez) faixas sendo estas em 04 (quatro) tamanhos diferentes. Para utilização em adultos e crianças com o objetivo de manter o paciente imobilizado durante o atendimento. Constituído de faixas de contenção em couro ecológico. Estabilização feita através de velcros. Marca de Referência: Protege com Costura - Kit de Estabilização Protetora.</t>
  </si>
  <si>
    <t>KIT DE ESTABILIZAÇÃO PROTETORA PEDIÁTRICA. Descrição complementar: Indicada para pacientes a partir de 3 anos de idade. Formado por 02 (duas) faixas estabilizadoras avulsas e 03 (três) almofadas apoiadoras sendo 01 (uma) almofada grande para colocar atrás dos joelhos, 01 (uma) almofada grande para a região lombar e 01 (uma) almofada pequena para a região cervical. Feito em couro ecológico colorido, com estampas infantis. Estabilização feita através de velcros. Marca de Referência: Protege com Costura - Kit Conforto "Centopeia".</t>
  </si>
  <si>
    <t>ESTABILIZAÇÃO PROTETORA PEDIÁTRICA. Descrição complementar: Indicado para crianças menores de 03 (três) anos. Constituído de faixa com fechamento por meio de velcros que imobilizam a criança. Feito em couro ecológico, com estampas infantis. Marca de Referência: Protege com Costura - Estabilização Protetora "Abraçadinho".</t>
  </si>
  <si>
    <t>ESTABILIZAÇÃO PROTETORA PNE. Descrição complementar: Utilizado para dar apoio e conforto na cadeira odontológica. Indicada para pacientes com dificuldades em se adaptar na posição horizontal da cadeira odontológica. Composto de uma almofada com um apoio de cabeça e apoio para os dois braços com formato que lembra o de uma calça. Feito em couro ecológico, com estampas infantis. Marca de Referência: Protege com Costura - Estabilização "Calça da Vovó".</t>
  </si>
  <si>
    <t>1030210032102 - MANUTENÇÃO DA UNIDADE DE ATENÇÃO ESPECIALIZADA</t>
  </si>
  <si>
    <t>BALDE DE PLÁSTICO</t>
  </si>
  <si>
    <t>02 unid</t>
  </si>
  <si>
    <t>420 L</t>
  </si>
  <si>
    <t>ESPONJA DE AÇO</t>
  </si>
  <si>
    <t>BUCHA DE NYLON</t>
  </si>
  <si>
    <t>15 unid</t>
  </si>
  <si>
    <t>DETERGENTE</t>
  </si>
  <si>
    <t>DESINTUPIDOR SANITÁRIO</t>
  </si>
  <si>
    <t>DESINTUPIDOR PIA</t>
  </si>
  <si>
    <t>ESCOVA PARA BANHEIRO</t>
  </si>
  <si>
    <t>FLANELA</t>
  </si>
  <si>
    <t>PANO DE CHÃO</t>
  </si>
  <si>
    <t>SABÃO TABLETE</t>
  </si>
  <si>
    <t>SACO LEITOS DE 100</t>
  </si>
  <si>
    <t>SABOENTE LÍQUIDO</t>
  </si>
  <si>
    <t>SACO DE LIXO DE 100 PRETO</t>
  </si>
  <si>
    <t>RODO PEQUENO</t>
  </si>
  <si>
    <t>RODO GRANDE</t>
  </si>
  <si>
    <t>SABÃO PASTOSO</t>
  </si>
  <si>
    <t>PAPEL INTERFOLHADO</t>
  </si>
  <si>
    <t>CADERNO DE ATA</t>
  </si>
  <si>
    <t>FITA CREPE</t>
  </si>
  <si>
    <t>GRAMPO</t>
  </si>
  <si>
    <t>GRAMPEADOR</t>
  </si>
  <si>
    <t>CANETA AZUL</t>
  </si>
  <si>
    <t>ENVELOPE PARDO</t>
  </si>
  <si>
    <t>CORRETIVO</t>
  </si>
  <si>
    <t>ALMOFADA PARA CARIMBO (8*12 CM)</t>
  </si>
  <si>
    <t>CAIXA PARA ARQUIVO EM POLIONDA</t>
  </si>
  <si>
    <t>CADERNO DE PROTOCOLO</t>
  </si>
  <si>
    <t>TINTA PARA CARIMBO PRETA/AZUL</t>
  </si>
  <si>
    <t>LÁPIS</t>
  </si>
  <si>
    <t>ESTILETE LÂMINA RETRÁTIL</t>
  </si>
  <si>
    <t>FITA ADESIVA 48 MM* 50 M</t>
  </si>
  <si>
    <t>AÇUCAR 5 KG</t>
  </si>
  <si>
    <t>CAFÉ 500 G</t>
  </si>
  <si>
    <t>COPO DESCARTÁVEL</t>
  </si>
  <si>
    <t>260000000000</t>
  </si>
  <si>
    <t>FOLHA A4</t>
  </si>
  <si>
    <t>20 pct</t>
  </si>
  <si>
    <t>ABAIXADOR DE LÍNGUA</t>
  </si>
  <si>
    <t>PILHA PALITO PEQUENA AAA</t>
  </si>
  <si>
    <t>PVP-I DEGERMANTE ( 0,8/5 DE IODO ATIVO) - 1 L</t>
  </si>
  <si>
    <t>PVP-I TÓPICO ( 1% DE IODO ATIVO) - 1 L</t>
  </si>
  <si>
    <t>SCALP Nº 21</t>
  </si>
  <si>
    <t>SCALP Nº23</t>
  </si>
  <si>
    <t>SCALP Nº 25</t>
  </si>
  <si>
    <t>SERINGA DESCRTÁVEL C/AGULHA 8 MM X 0,3 MM, COM ESCALA DE 1 EM 1 UNIDADE, PARA APLI. DE ATÉ 50 UND DE INSULINA</t>
  </si>
  <si>
    <t>SERINGA C/ BICO SEM ROSCA 1 ML</t>
  </si>
  <si>
    <t>SERINGA C/ BICO SEM ROSCA 3 ML</t>
  </si>
  <si>
    <t>SERINGA C/ BICO SEM ROSCA 5 ML</t>
  </si>
  <si>
    <t>SERINGA C/ BICO SEM ROSCA 10 ML</t>
  </si>
  <si>
    <t>SERINGA C/ BICO SEM ROSCA 20 ML</t>
  </si>
  <si>
    <t>SOLUÇÃO DE HIPOCLORITO DE SÓDIO 1% - 1.000 ML</t>
  </si>
  <si>
    <t>SOLUÇÃO DE SHILER 2% - 500 ML</t>
  </si>
  <si>
    <t>SONDA FOLEY Nº 16</t>
  </si>
  <si>
    <t>SONDA FOLEY Nº 18</t>
  </si>
  <si>
    <t>SONDA FOLEY Nº 20</t>
  </si>
  <si>
    <t>SONDA URETRAL Nº 10</t>
  </si>
  <si>
    <t>SONDA URETRAL Nº 12</t>
  </si>
  <si>
    <t>VASELINA LÍQUIDA 1 L</t>
  </si>
  <si>
    <t>LÂMINA BISTURY N/11</t>
  </si>
  <si>
    <t>LÂMINA BISTURY N/15</t>
  </si>
  <si>
    <t>FIO 2.0 PARA SUTURA</t>
  </si>
  <si>
    <t>FIO 3.0 PARA SUTURA</t>
  </si>
  <si>
    <t>FIO 4.0 PARA SUTURA</t>
  </si>
  <si>
    <t>FIO CATGUT 4.0</t>
  </si>
  <si>
    <t>ÁCIDO ACÉTICO 2% 1.000 ML</t>
  </si>
  <si>
    <t>ÁCIDO PERACÉTICO 2% 5 LITROS</t>
  </si>
  <si>
    <t>AGULHA DESCARTÁVEL 13 X 45 C/ 100</t>
  </si>
  <si>
    <t>AGULHA DESCARTÁVEL 20 X 5,5 C/ 100</t>
  </si>
  <si>
    <t>AGULHA DESCARTÁVEL 25 X 06 C/ 100</t>
  </si>
  <si>
    <t>AGULHA DESCARTÁVEL 25 X 07 C/ 100</t>
  </si>
  <si>
    <t>AGULHA DESCARTÁVEL 25 X 08 C/ 100</t>
  </si>
  <si>
    <t>AGULHA DESCARTÁVEL 40 X 12 C/ 100</t>
  </si>
  <si>
    <t>ÁLCOOL ETÍLICO 70 %</t>
  </si>
  <si>
    <t>ALGODÃO HIDRÓFILO</t>
  </si>
  <si>
    <t>ATADURA 13 FIOS, 4,5 M X 6 CM</t>
  </si>
  <si>
    <t>ATADURA 13 FIOS, 4,5 M X 10 CM</t>
  </si>
  <si>
    <t>ATADURA 13 FIOS, 4,5 M X 15 CM</t>
  </si>
  <si>
    <t>ATADURA 13 FIOS, 4,5 M X 20 CM</t>
  </si>
  <si>
    <t>BOLSA COLETORA URINA SIST. FECHADO</t>
  </si>
  <si>
    <t>CAIXA COLETORA MATERIAL PERFURANTE 07 L</t>
  </si>
  <si>
    <t>CAIXA COLETORA MATERIAL PERFURANTE 20 L</t>
  </si>
  <si>
    <t>CATETER NASAL TIPO ÓCULOS</t>
  </si>
  <si>
    <t>COMPRESSA CIRÚRGICA 45 X 50</t>
  </si>
  <si>
    <t>COMPRESSA DE GAZE HIDRÓFILA, ESTÉRIL 7,5 X 7,5 CM</t>
  </si>
  <si>
    <t>COMPRESSA DE GAZE TIPO QUEIJO EM ROLO</t>
  </si>
  <si>
    <t>DETERGENTE ENZIMÁTICO</t>
  </si>
  <si>
    <t>ESPARADRAPO</t>
  </si>
  <si>
    <t>EQUIPO MACRO GOTAS COM INJETOR LATERAL</t>
  </si>
  <si>
    <t>FITA MICROPORE</t>
  </si>
  <si>
    <t>FITA PARA GLICOSÍMETRO</t>
  </si>
  <si>
    <t>FIXADOR CITOLÓGICO 100 ML</t>
  </si>
  <si>
    <t>FORMOL 10% 1 L</t>
  </si>
  <si>
    <t>GEL PARA ELETRO</t>
  </si>
  <si>
    <t>JELCO 20</t>
  </si>
  <si>
    <t>JELCO 22</t>
  </si>
  <si>
    <t>JELCO 24</t>
  </si>
  <si>
    <t>KIT PAPANICOLAU P</t>
  </si>
  <si>
    <t>KIT PAPANICOLAU M</t>
  </si>
  <si>
    <t>KIT PAPANICOLAU G</t>
  </si>
  <si>
    <t>LANCETA PARA GLICEMIA</t>
  </si>
  <si>
    <t>LUVA CIRÚRGICA 6,5</t>
  </si>
  <si>
    <t>LUVA CIRÚRGICA 7,5</t>
  </si>
  <si>
    <t>LUVA CIRÚRGICA 8,0</t>
  </si>
  <si>
    <t>LUVA DE PROCEDIMENTO, NÃO ESTÉRIL COM PÓ, EXTRA P</t>
  </si>
  <si>
    <t>LUVA DE PROCEDIMENTO, NÃO ESTÉRIL COM PÓ, P</t>
  </si>
  <si>
    <t>LUVA DE PROCEDIMENTO, NÃO ESTÉRIL COM PÓ, M</t>
  </si>
  <si>
    <t>LUVA DE PROCEDIMENTO, NÃO ESTÉRIL COM PÓ, G</t>
  </si>
  <si>
    <t>LUVA DE VINIL SEM PÓ</t>
  </si>
  <si>
    <t>PAPEL LENÇOL</t>
  </si>
  <si>
    <t>PAPEL PARA ECG 210 MM X 30 M</t>
  </si>
  <si>
    <t>ENVELOPE ESTERILIZAÇÃO 150 MM X 150 MM</t>
  </si>
  <si>
    <t>ENVELOPE ESTERILIZAÇÃO 250 MM X 300 MM</t>
  </si>
  <si>
    <t>ENVELOPE ESTERILIZAÇÃO 200 MM X 370 MM</t>
  </si>
  <si>
    <t>SORO FISIOLÓGICO 100 ML</t>
  </si>
  <si>
    <t>SORO FISIOLÓGICO 250 ML</t>
  </si>
  <si>
    <t>SORO FISIOLÓGICO 500 ML</t>
  </si>
  <si>
    <t>SORO FISIOLÓGICO 1.000 ML</t>
  </si>
  <si>
    <t>CAPACITAÇÃO</t>
  </si>
  <si>
    <t>Anual</t>
  </si>
  <si>
    <t>março</t>
  </si>
  <si>
    <t>anual</t>
  </si>
  <si>
    <t>SERVIÇO DE CALIBRAÇÃO DE APARELHOS MÉDICO-HOSPITALARES</t>
  </si>
  <si>
    <t>SERVIÇO DE MANUTENÇÃO PREVENTIVA E CORRETIVA: ELÉTRICA, HIDRÁULICA E ESTRUTURAL.</t>
  </si>
  <si>
    <t>fevereiro</t>
  </si>
  <si>
    <t>SERVIÇO DE MANUTENÇÃO PREVENTIVA E CORRETIVA DE MOBILIÁRIOS.</t>
  </si>
  <si>
    <t>abril</t>
  </si>
  <si>
    <t>SERVIÇO DE LANCHES PARA REUNIÕES.</t>
  </si>
  <si>
    <t>SERVIÇO DE INSTALAÇÃO DE PURIFICADOR DE ÁGUA, BEBEDOURO E MANUTENÇÃO</t>
  </si>
  <si>
    <t>janeiro</t>
  </si>
  <si>
    <t>SERVIÇO DE INSTALAÇÃO E MANUTENÇÃO DE AR CONDICIONADO</t>
  </si>
  <si>
    <t>262100000000</t>
  </si>
  <si>
    <t>REFORMAS E OBRAS - SERVIÇO DE ACESSIBILIDADE E MELHORIA DO ESPAÇO FÍSICO PARA LINHAS DE CUIDADO.</t>
  </si>
  <si>
    <t>SERVIÇOS DE SAÚDE</t>
  </si>
  <si>
    <t>APLICAÇÃO INTRAVÍTREA BEVACIZUMABE</t>
  </si>
  <si>
    <t>TOMOGRAFIA DE COERÊNCIA ÓPTICA(OTC)</t>
  </si>
  <si>
    <t>AQUISIÇÃO DE MOBILIÁRIO</t>
  </si>
  <si>
    <t>1030210032103 - PARCERIAS COM ENTIDADES DE AÇÕES DE PROMOÇÃO, PREVENÇÃO E RECUPERAÇÃO DA SAÚDE</t>
  </si>
  <si>
    <t>SUBVENÇÃO SOCIAL</t>
  </si>
  <si>
    <t>PARCERIA COM A APAE</t>
  </si>
  <si>
    <t>PARCERIA COM A APASMON</t>
  </si>
  <si>
    <t>PARCERIA COM A ASSUME</t>
  </si>
  <si>
    <t>PARCERIA COM A COLÔNIA BOM SAMARITANO</t>
  </si>
  <si>
    <t>PARCERIA COM A LAR SÃO JOSÉ</t>
  </si>
  <si>
    <t>CEMIG - SERVOR</t>
  </si>
  <si>
    <t>FORNECIMENTO DE CARTÃO MAGNÉTICO PARA DESLOCAMENTO DOS VOLUNTÁRIOS PARA ATENDIMENTO DO SEVOR</t>
  </si>
  <si>
    <t>ABASTECIMENTO DAS AMBULÂNCIAS DO SEVOR</t>
  </si>
  <si>
    <t>DAE - SEVOR</t>
  </si>
  <si>
    <t>1030210032104 - MANUTENÇÃO DOS SERVIÇOS DE SAÚDE MENTAL</t>
  </si>
  <si>
    <t>BORRACHA ESCOLAR BRANCA, B40</t>
  </si>
  <si>
    <t>JANEIRO a DEZEMBRO</t>
  </si>
  <si>
    <t>CAIXA BOX PARA ARQUIVO MORTO, MEDIDAS APROX. 250X130X350MM, MATERIAL PLÁSTICO</t>
  </si>
  <si>
    <t>CANETA CORRETIVA, MATERIAL PLÁSTICO, PONTA FINA</t>
  </si>
  <si>
    <t>CANETA ESFEROGRÁFICA, PONTA MÉDIA, COR AZUL</t>
  </si>
  <si>
    <t>CANETA ESFEROGRÁFICA, PONTA MÉDIA, COR PRETA</t>
  </si>
  <si>
    <t>CLIPS METÁLICOS, Nº. 04</t>
  </si>
  <si>
    <t>CLIPS METÁLICOS, Nº. 06</t>
  </si>
  <si>
    <t>CLIPS METÁLICOS, Nº. 10</t>
  </si>
  <si>
    <t>COLA BRANCA, PESO APROX. 1000G, NÃO TÓXICA, LAVÁVEL</t>
  </si>
  <si>
    <t>ENVELOPE OFÍCIO PARDO, TAMANHO A4, TAMANHO APROX. 240MMX340MM</t>
  </si>
  <si>
    <t>ESTILETE RETRÁTIL, COM TRAVA, 18MM</t>
  </si>
  <si>
    <t>FITA ADESIVA CREPE, 18MMX50M</t>
  </si>
  <si>
    <t>FITA ADESIVA TRANSPARENTE, 18MMX50M</t>
  </si>
  <si>
    <t>FITA ADESIVA TRANSPARENTE, 45MMX100M</t>
  </si>
  <si>
    <t>GOMA ELÁSTICA PARA USO GERAL (GOMINHA DE DINHEIRO), PACOTE COM 1KG</t>
  </si>
  <si>
    <t>GRAMPEADOR DE METAL, COM CAPACIDADE DE GRAMPEAR 50FOLHAS, 26/6</t>
  </si>
  <si>
    <t>GRAMPO GALVANIZADO PARA GRAMPEADOR 26/6</t>
  </si>
  <si>
    <t>LÁPIS PRETO, Nº. 02</t>
  </si>
  <si>
    <t>MARCADOR DE TEXTO FLUORESCENTE, PONTA CHANFRADA 1.5MM A 3.5MM, COR AMARELO</t>
  </si>
  <si>
    <t>MARCADOR DE TEXTO FLUORESCENTE, PONTA CHANFRADA 1.5MM A 3.5MM, COR LARANJA</t>
  </si>
  <si>
    <t>PASTA PLÁSTICA, COM ELÁSTICO, TAMANHO A4</t>
  </si>
  <si>
    <t>PASTA SANFONADA, PLÁSTICA, 12 DIVISÓRIAS</t>
  </si>
  <si>
    <t>PASTA SUSPENSA KRAFT, COM HAST PLÁSTICO</t>
  </si>
  <si>
    <t>PASTA SUSPENSA, TIPO VETROLATERAL</t>
  </si>
  <si>
    <t>JANEIRO, JULHO</t>
  </si>
  <si>
    <t>PERFURADOR DE METAL PARA PAPEL, PARA ATÉ 40 FOLHAS</t>
  </si>
  <si>
    <t>RÉGUA ACRÍLICA, 30CM</t>
  </si>
  <si>
    <t>TINTA PARA CARIMBO, FRASCO 100ML, COR AZUL</t>
  </si>
  <si>
    <t>Média</t>
  </si>
  <si>
    <t>ABSORVENTE EXTERNO, COM ABAS, COBERTURA SUAVE, EMBALAGEM COM 32 UNIDADES</t>
  </si>
  <si>
    <t>APARELHO DE BARBEAR DESCARTÁVEL (PRESTOBARBA)</t>
  </si>
  <si>
    <t>COADOR DE PANO PARA CAFÉ, 30CM, CABO DE MADEIRA</t>
  </si>
  <si>
    <t>CONDICIONADOR NEUTRO, ALTO RENDIMENTO, GALÃO 5LT</t>
  </si>
  <si>
    <t>COPO DESCARTÁVEL PARA ÁGUA, BRANCO, CAPACIDADE 200ML, EMBALAGEM COM 100 UNIDADES</t>
  </si>
  <si>
    <t>CORTADOR DE UNHAS, EM AÇO INOX</t>
  </si>
  <si>
    <t>CREME DENTAL, COM FLÚOR, TUBO COM 90GRS</t>
  </si>
  <si>
    <t>DETERGENTE NEUTRO LÍQUIDO, EMBALAGEM 500ML</t>
  </si>
  <si>
    <t>ESCOVA DE DENTES, ADULTO, MACIA</t>
  </si>
  <si>
    <t>ESMALTE PARA UNHAS, COR BRANCO SUAVE</t>
  </si>
  <si>
    <t>ESMALTE PARA UNHAS, COR ROSA CINTILANTE</t>
  </si>
  <si>
    <t>ESMALTE PARA UNHAS, COR VERMELHO</t>
  </si>
  <si>
    <t>ESPONJA DE AÇO, EMBALAGEM COM 8 UNIDADES</t>
  </si>
  <si>
    <t>ESPONJA DE LIMPEZA PESADA, PACOTE COM 4 UNIDADES</t>
  </si>
  <si>
    <t>FIO DENTAL, FINO, EMBALAGEM COM 100M</t>
  </si>
  <si>
    <t>FRALDA GERIÁTRICA DESCARTÁVEL, TAMANHO G, EMBALAGEM COM 7 UNIDADES</t>
  </si>
  <si>
    <t>GRAMPO DE CABELO PARA PENTEADOS, COM PROTEÇÃO NAS PONTAS, CAIXA COM 100 UNIDADES</t>
  </si>
  <si>
    <t>LÂMPADA BULBO DE LED, 15W</t>
  </si>
  <si>
    <t>LÂMPADA TUBULAR DE LED, 18W</t>
  </si>
  <si>
    <t>LAVA ROUPAS EM PÓ, EMBALAGEM 1KG</t>
  </si>
  <si>
    <t>LIXA DE UNHA, DESCARTÁVEL, EMBALAGEM COM 100 UNIDADES</t>
  </si>
  <si>
    <t>MINI SABONETE EM BARRA, 15GRS, FRAGÂNCIA SUAVE (ERVA DOCE OU LAVANDA)</t>
  </si>
  <si>
    <t>PÁ DE LIXO, MATERIAL PLÁSTICO, COM CABO LONGO</t>
  </si>
  <si>
    <t>PANO DE CHÃO, ALVEJADO</t>
  </si>
  <si>
    <t>PANO DE PRATO, SACARIA, COM BAINHA, 100%ALGODÃO</t>
  </si>
  <si>
    <t>PAPEL TOALHA INTERFOLHA, EMBALAGEM COM 1000 UNIDADES</t>
  </si>
  <si>
    <t>PENTE DE CABELO, COM DENTES LARGOS, MATERIAL PLÁSTICO</t>
  </si>
  <si>
    <t>REMOVEDOR DE ESMALTES DE UNHA À BASE DE ACETONA, FRASCO COM 500ML</t>
  </si>
  <si>
    <t>RODO PLÁSTICO, COM CABO, 40CM</t>
  </si>
  <si>
    <t>SABONETE LÍQUIDO PH NEUTRO, EMBALAGEM 5LT, FRAGÂNCIA SUAVE (ERVA DOCE OU LAVANDA)</t>
  </si>
  <si>
    <t>SACO DE LIXO, PRETO, REFORÇADO, CAPACIDADE 100LT, EMBALAGEM COM 100UNIDADES</t>
  </si>
  <si>
    <t>SACO DE LIXO, PRETO, REFORÇADO, CAPACIDADE 200LT, EMBALAGEM COM 100UNIDADES</t>
  </si>
  <si>
    <t>SACO DE LIXO, PRETO, REFORÇADO, CAPACIDADE 60LT, EMBALAGEM COM 100UNIDADES</t>
  </si>
  <si>
    <t>SHAMPOO NEUTRO, ALTO RENDIMENTO, GALÃO 5LT</t>
  </si>
  <si>
    <t>PAPEL HIGIÊNICO, NEUTRO, FOLHA DUPLA, EMBALAGEM COM 4 ROLOS DE 30M/CADA</t>
  </si>
  <si>
    <t>VASSOURA DE PIAÇAVA NATURAL, COM CABO DE MADEIRA</t>
  </si>
  <si>
    <t>AGULHA DESCARTÁVEL, TAMANHO 25X7</t>
  </si>
  <si>
    <t>AGULHA DESCARTÁVEL, TAMANHO 25X8</t>
  </si>
  <si>
    <t>AGULHA DESCARTÁVEL, TAMANHO 40X12</t>
  </si>
  <si>
    <t>CAMPO OPERATÓRIO, NÃO ESTÉRIL, 45CMX50CM, PACOTE COM 50 UNIDADES</t>
  </si>
  <si>
    <t>ALGODÃO HIDRÓFILO EM ROLO, EMBALAGEM 500GRS</t>
  </si>
  <si>
    <t>LANCETA AUTOMÁTICA PARA GLICEMIA, CAIXA COM 100 UNIDADES</t>
  </si>
  <si>
    <t>ESPARADRAPO IMPERMEÁVEL, ROLO 10CMX4,5M</t>
  </si>
  <si>
    <t>FITA HIPOALERGÊNICA MICROPORE, ROLO 25MMX10M</t>
  </si>
  <si>
    <t>FAIXA DE CONTENÇÃO FÍSICA, EM TECIDO BRIM OU SIMILAR, COM COSTURA REFORÇADA, PARA PUNHOS E TORNOZELOS, PAR</t>
  </si>
  <si>
    <t>ATADURA13 FIOS, 7CM, PACOTES COM 12 UNIDADES</t>
  </si>
  <si>
    <t>ATADURA13 FIOS, 15CM, PACOTES COM 10 UNIDADES</t>
  </si>
  <si>
    <t>ATADURA13 FIOS, 20CM, PACOTES COM 10 UNIDADES</t>
  </si>
  <si>
    <t>COMPRESSA ESTÉRIL, TIPO GAZE, TAMANHO 7,5CMX7,5CM, PACOTE COM 10 UNIDADES</t>
  </si>
  <si>
    <t>LUVA DE PROCEDIMENTO EM LÁTEX, TAMANHO EP, CAIXA COM 100 UNIDADES</t>
  </si>
  <si>
    <t>LUVA DE PROCEDIMENTO EM LÁTEX, TAMANHO P, CAIXA COM 100 UNIDADES</t>
  </si>
  <si>
    <t>LUVA DE PROCEDIMENTO EM LÁTEX, TAMANHO M, CAIXA COM 100 UNIDADES</t>
  </si>
  <si>
    <t>LUVA DE PROCEDIMENTO EM LÁTEX, TAMANHO G, CAIXA COM 100 UNIDADES</t>
  </si>
  <si>
    <t>MÁSCARA DESCARTÁVEL NÃO ESTÉRIL, TRIPLA PROTEÇÃO, COM ELÁSTICO, FEITA EM POLIPROPILENO NÃO TECIDO, CAIXA COM 50 UNIDADES</t>
  </si>
  <si>
    <t>TOUCA DESCARTÁVEL, BRANCA, NÃO ESTÉRIL, PACOTES COM 100 UNIDADES</t>
  </si>
  <si>
    <t>TERMÔMETRO CLÍNICO DIGITAL</t>
  </si>
  <si>
    <t>TERMÔMETRO DIGITAL, INFRAVERMELHO LASER</t>
  </si>
  <si>
    <t>ÁLCOOL EM GEL, 70%, GALÃO 5LT,</t>
  </si>
  <si>
    <t>ÁLCOOL 70%, EMBALAGEM 1LT</t>
  </si>
  <si>
    <t>FITA REAGENTE PARA GLICOSÍMETRO, CAIXA COM 50 UNIDADES</t>
  </si>
  <si>
    <t>LUVA CIRÚRGICA ESTÉRIL, Nº. 08, EMBALAGEM COM UM PAR</t>
  </si>
  <si>
    <t>LUVA CIRÚRGICA ESTÉRIL, Nº. 7,5, EMBALAGEM COM UM PAR</t>
  </si>
  <si>
    <t>HASTES FLEXÍVEIS COM PONTAS DE ALGODÃO (COTONETES), CAIXA COM 150 UNIDADES</t>
  </si>
  <si>
    <t>PAPEL LENÇOL HOSPITALAR, DESCARTÁVEL, MEDIDA APROX. 50CMX50M</t>
  </si>
  <si>
    <t>SERINGA DESCARTÁVEL, 3ML</t>
  </si>
  <si>
    <t>SERINGA DESCARTÁVEL, 5ML</t>
  </si>
  <si>
    <t>SORO FISIOLÓGICO, AMPOLA 250ML</t>
  </si>
  <si>
    <t>SORO FISIOLÓGICO, AMPOLA 500ML</t>
  </si>
  <si>
    <t>COLETOR DE MATERIAL PERFUROCORTANTE, CAPACIDADE APROX. 12 LT</t>
  </si>
  <si>
    <t>ESFIGMOMANÔMETRO COM MANGUITO, TAMANHO ADULTO</t>
  </si>
  <si>
    <t>MEDIDOR DE FREQUÊNCIA CARDÍACA E SATURAÇÃO DE OXIGÊNIO - OXÍMETRO DE PULSO DIGITAL</t>
  </si>
  <si>
    <t>SCALP Nº. 19</t>
  </si>
  <si>
    <t>SCALP Nº. 21</t>
  </si>
  <si>
    <t>SCALP Nº. 23</t>
  </si>
  <si>
    <t>SCALP Nº. 25</t>
  </si>
  <si>
    <t>CATÉTER NASAL TIPO ÓCULOS, ADULTO, 1,4M</t>
  </si>
  <si>
    <t>CATÉTER INTRAVENOSO JELCO Nº. 20</t>
  </si>
  <si>
    <t>CATÉTER INTRAVENOSO JELCO Nº. 22</t>
  </si>
  <si>
    <t>CATÉTER INTRAVENOSO JELCO Nº. 24</t>
  </si>
  <si>
    <t>BASTÃO DE COLA QUENTE, REFIL GROSSO, EMBALAGEM 1KG</t>
  </si>
  <si>
    <t>BASTÃO DE COLA QUENTE, REFIL FINO, EMBALAGEM COM 1KG</t>
  </si>
  <si>
    <t>BOBINA DE PAPEL KRAFT, ROLO COM 1,20CMX100M</t>
  </si>
  <si>
    <t>VERNIZ GERAL INCOLOR, ACABAMENTO BRILHANTE, EMBALAGEM COM 500ML</t>
  </si>
  <si>
    <t>PAPEL DE SEDA, FOLHA VERDE</t>
  </si>
  <si>
    <t>PAPEL DE SEDA, FOLHA VERMELHO</t>
  </si>
  <si>
    <t>PAPEL DE SEDA, FOLHA ROSA</t>
  </si>
  <si>
    <t>PAPEL DE SEDA, FOLHA AMARELA</t>
  </si>
  <si>
    <t>PAPEL DE SEDA, FOLHA LARANJA</t>
  </si>
  <si>
    <t>PAPEL DE SEDA, FOLHA AZUL</t>
  </si>
  <si>
    <t>BOLA DE FUTEBOL DE CAMPO</t>
  </si>
  <si>
    <t>BOLA DE VÔLEI PARA QUADRA</t>
  </si>
  <si>
    <t>PETECA OFICIAL</t>
  </si>
  <si>
    <t>EXTENSÃO ELÉTRICA, COM 5M, 3 TOMADAS, 20A</t>
  </si>
  <si>
    <t>VIOLÃO ACÚSTICO, COM CORDAS DE AÇO</t>
  </si>
  <si>
    <t>CORDA DE PULAR ACADEMIA E TREINOS FUNCIONAL, EM PVC, COM 3M</t>
  </si>
  <si>
    <t>JOGO DE BARALHO, MATERIAL PLÁSTICO</t>
  </si>
  <si>
    <t>JOGO DE PEGA VARETAS, COM 21 PALITOS PLÁSTICOS</t>
  </si>
  <si>
    <t>JOGO DE QUEBRA CABEÇA, IMAGENS VARIADAS, 500 PEÇAS</t>
  </si>
  <si>
    <t>JOGO DE BINGO</t>
  </si>
  <si>
    <t>BETUME DA JUDÉIA, FRASCO COM 100ML</t>
  </si>
  <si>
    <t>FECHO COMUM, TIPO ZÍPER, COR PRATA, TAMANHO 15CM</t>
  </si>
  <si>
    <t>FECHO COMUM, TIPO ZÍPER, COR DOURADA, TAMANHO 15CM</t>
  </si>
  <si>
    <t>ARGOLAS PARA CHAVEIRO, COR PRATA, TAMANHO 19MM, EMBALAGEM COM 100 UNIDADES</t>
  </si>
  <si>
    <t>FECHO DE ROSCA BARRIL, 5MM, PACOTE MÍNIMO 10 PARES</t>
  </si>
  <si>
    <t>ALICATE PARA ARTESANATO, BICO CHATO</t>
  </si>
  <si>
    <t>ALICATE PARA ARTESANATO, DE CORTE</t>
  </si>
  <si>
    <t>ELÁSTICO BRANCO CRU, ESPESSURA 14MM, ROLO COM 100M</t>
  </si>
  <si>
    <t>FITA ACETINADA 7MM, COR VERDE, ROLO COM 100M</t>
  </si>
  <si>
    <t>FITA ACETINADA 7MM, COR VERMELHA, ROLO COM 100M</t>
  </si>
  <si>
    <t>FITA ACETINADA 7MM, COR LILÁS, ROLO COM 100M</t>
  </si>
  <si>
    <t>FITA ACETINADA 7MM, COR ROSA, ROLO COM 100M</t>
  </si>
  <si>
    <t>FITA ACERTINADA 7MM, COR DOURADA, ROLO COM 100M</t>
  </si>
  <si>
    <t>FITA ACETINADA 7MM, COR PRATA, ROLO COM 100M</t>
  </si>
  <si>
    <t>FITA ACETINADA 7MM, COR AZUL, ROLO COM 100M</t>
  </si>
  <si>
    <t>FITA ACERTINADA 7MM, COR PRETA, ROLO COM 100M</t>
  </si>
  <si>
    <t>FITA ACERTINADA 7MM, COR BRANCA, ROLO COM 100M</t>
  </si>
  <si>
    <t>FITA ACERTINADA 7MM, COR AMARELA, ROLO COM 100M</t>
  </si>
  <si>
    <t>FITA ACERTINADA 7MM, COR MARROM, ROLO COM 100M</t>
  </si>
  <si>
    <t>FITA ACETINADA 15MM, COR VERMELHA, ROLO COM 50M</t>
  </si>
  <si>
    <t>FITA ACETINADA 15MM, COR ROSA, ROLO COM 50M</t>
  </si>
  <si>
    <t>FITA ACETINADA 15MM, COR LILÁS, ROLO COM 50M</t>
  </si>
  <si>
    <t>FITA ACERTINADA 15MM, COR DOURADA, ROLO COM 50M</t>
  </si>
  <si>
    <t>FITA ACETINADA 15MM, COR PRATA, ROLO COM 50M</t>
  </si>
  <si>
    <t>FITA ACETINADA 15MM, COR AZUL, ROLO COM 50M</t>
  </si>
  <si>
    <t>FITA ACERTINADA 15MM, COR PRETA, ROLO COM 50M</t>
  </si>
  <si>
    <t>FITA ACERTINADA 15MM, COR BRANCA, ROLO COM 50M</t>
  </si>
  <si>
    <t>FITA ACERTINADA 15MM, COR AMARELA, ROLO COM 50M</t>
  </si>
  <si>
    <t>FITA ACERTINADA 15MM, COR MARROM, ROLO COM 50M</t>
  </si>
  <si>
    <t>FITA ACETINADA 15MM, COR VERDE, ROLO COM 50M</t>
  </si>
  <si>
    <t>FITA ACETINADA 3MM, COR VERMELHA, ROLO COM 100M</t>
  </si>
  <si>
    <t>FITA ACETINADA 3MM, COR ROSA, ROLO COM 100M</t>
  </si>
  <si>
    <t>FITA ACERTINADA 3MM, COR DOURADA, ROLO COM 100M</t>
  </si>
  <si>
    <t>FITA ACETINADA 3MM, COR LILÁS, ROLO COM 100M</t>
  </si>
  <si>
    <t>FITA ACETINADA 3MM, COR PRATA, ROLO COM 100M</t>
  </si>
  <si>
    <t>FITA ACERTINADA 3MM, COR PRETA, ROLO COM 100M</t>
  </si>
  <si>
    <t>FITA ACERTINADA 3MM, COR BRANCA, ROLO COM 100M</t>
  </si>
  <si>
    <t>FITA ACERTINADA 3MM, COR MARROM, ROLO COM 100M</t>
  </si>
  <si>
    <t>FITA ACETINADA 3MM, COR VERDE, ROLO COM 100M</t>
  </si>
  <si>
    <t>FITA ACERTINADA 3MM, COR AMARELA, ROLO COM 100M</t>
  </si>
  <si>
    <t>FITA ACETINADA 3MM, COR AZUL, ROLO COM 100M</t>
  </si>
  <si>
    <t>PINCEL ARTESANAL ACHATADO PARA PINTURA, Nº. 0</t>
  </si>
  <si>
    <t>PINCEL ARTESANAL ACHATADO PARA PINTURA, Nº. 04</t>
  </si>
  <si>
    <t>PINCEL ARTESANAL ACHATADO PARA PINTURA, Nº. 06</t>
  </si>
  <si>
    <t>PINCEL ARTESANAL ACHATADO PARA PINTURA, Nº. 08</t>
  </si>
  <si>
    <t>PINCEL ARTESANAL ACHATADO PARA PINTURA, Nº. 10</t>
  </si>
  <si>
    <t>PINCEL ARTESANAL ACHATADO PARA PINTURA, Nº. 12</t>
  </si>
  <si>
    <t>PINCEL ARTESANAL ACHATADO PARA PINTURA, Nº. 22</t>
  </si>
  <si>
    <t>PAPEL SULFITE A4, 75GRS, EMBALAGEM COM 500FLS, TIPO CHAMEX</t>
  </si>
  <si>
    <t>CADERNO BROCHURA, PEQUENO, CAPA DURA, 96FLS,</t>
  </si>
  <si>
    <t>CADERNO LIVRO ATA, COM 200FLS, SEM MARGEM, CAPA DURA</t>
  </si>
  <si>
    <t>CANETINHA HIDROGRÁFICA, PONTA MÉDIA, 12 CORES SORTIDAS</t>
  </si>
  <si>
    <t>LÁPIS DE COR AQUARELÁVEL, 36 CORES SORTIDAS</t>
  </si>
  <si>
    <t>GIZ DE CERA REGULAR, 12 CORES SORTIDAS</t>
  </si>
  <si>
    <t>MASSA DE MODELAR MACIA, COM 12 CORES</t>
  </si>
  <si>
    <t>TINTA GUACHE, EMBALAGEM COM 6 CORES SORTIDAS DE 15ML CADA</t>
  </si>
  <si>
    <t>TINTA GUACHE EMBALAGEM 250ML, NÃO TÓXICO, SOLÚVEL EM ÁGUA, COR LARANJA</t>
  </si>
  <si>
    <t>TINTA GUACHE EMBALAGEM 250ML, NÃO TÓXICO, SOLÚVEL EM ÁGUA, COR VERMELHA</t>
  </si>
  <si>
    <t>TINTA GUACHE EMBALAGEM 250ML, NÃO TÓXICO, SOLÚVEL EM ÁGUA, COR AZUL</t>
  </si>
  <si>
    <t>TINTA GUACHE EMBALAGEM 250ML, NÃO TÓXICO, SOLÚVEL EM ÁGUA, COR AMARELA</t>
  </si>
  <si>
    <t>TINTA GUACHE EMBALAGEM 250ML, NÃO TÓXICO, SOLÚVEL EM ÁGUA, COR VERDE</t>
  </si>
  <si>
    <t>TINTA GUACHE EMBALAGEM 250ML, NÃO TÓXICO, SOLÚVEL EM ÁGUA, COR PRETA</t>
  </si>
  <si>
    <t>TINTA GUACHE EMBALAGEM 250ML, NÃO TÓXICO, SOLÚVEL EM ÁGUA, COR BRANCA</t>
  </si>
  <si>
    <t>TINTA GUACHE EMBALAGEM 250ML, NÃO TÓXICO, SOLÚVEL EM ÁGUA, COR ROSA</t>
  </si>
  <si>
    <t>TINTA GUACHE EMBALAGEM 250ML, NÃO TÓXICO, SOLÚVEL EM ÁGUA, COR LILÁS</t>
  </si>
  <si>
    <t>TINTA GUACHE EMBALAGEM 250ML, NÃO TÓXICO, SOLÚVEL EM ÁGUA, COR MARROM</t>
  </si>
  <si>
    <t>QUADRO BRANCO 200CMX120CM, COM MOLDURA EM ALUMÍNIO</t>
  </si>
  <si>
    <t>APAGADOR PARA QUADRO BRANCO</t>
  </si>
  <si>
    <t>PINCEL MARCADOR PARA QUADRO BRANCO, COR PRETO</t>
  </si>
  <si>
    <t>PINCEL MARCADOR PARA QUADRO BRANCO, COR AZUL</t>
  </si>
  <si>
    <t>PINCEL MARCADOR PARA QUADRO BRANCO, COR VERMELHO</t>
  </si>
  <si>
    <t>AGULHA PARA TAPEÇARIA Nº. 10, EMBALAGEM COM 10 UNIDADES</t>
  </si>
  <si>
    <t>AGULHA PARA TAPEÇARIA Nº. 12, EMBALAGEM COM 10 UNIDADES</t>
  </si>
  <si>
    <t>AGULHA PARA COSTURA Nº. 06</t>
  </si>
  <si>
    <t>PAPEL CREPOM, COR AZUL</t>
  </si>
  <si>
    <t>PAPEL CREPOM, COR AMARELO</t>
  </si>
  <si>
    <t>PAPEL CREPOM, COR VERMELHO</t>
  </si>
  <si>
    <t>PAPEL CREPOM, COR VERDE</t>
  </si>
  <si>
    <t>PAPEL CREPOM, COR LILÁS</t>
  </si>
  <si>
    <t>PAPEL CREPOM, COR BRANCO</t>
  </si>
  <si>
    <t>FITA ADESIVA DUPLA FACE, 12MMX30M</t>
  </si>
  <si>
    <t>TESOURA DE COSTURA REFORÇADA, 9.1/2"</t>
  </si>
  <si>
    <t>TESOURA ESCOLAR SEM PONTA, APROX. 10CM, 4"</t>
  </si>
  <si>
    <t>COLA EXTRA ADESIVA, PVA, COM SECAGEM RÁPIDA, EMBALAGEM COM 500GRS</t>
  </si>
  <si>
    <t>COLA PARA EVA E ISOPOR, FRASCO 90GRS</t>
  </si>
  <si>
    <t>COLA INSTANTÂNEA, PERMANENTE, FRASCO 3GRS</t>
  </si>
  <si>
    <t>FOLHA DE EVA (EMBORRACHADO), COR AMARELA</t>
  </si>
  <si>
    <t>FOLHA DE EVA (EMBORRACHADO), COR VERMELHA</t>
  </si>
  <si>
    <t>FOLHA DE EVA (EMBORRACHADO), COR VERDE</t>
  </si>
  <si>
    <t>FOLHA DE EVA (EMBORRACHADO), COR AZUL CLARO</t>
  </si>
  <si>
    <t>FOLHA DE EVA (EMBORRACHADO), COR AZUL ESCURO</t>
  </si>
  <si>
    <t>FOLHA DE EVA (EMBORRACHADO), COR LILÁS</t>
  </si>
  <si>
    <t>FOLHA DE EVA (EMBORRACHADO), COR BRANCA</t>
  </si>
  <si>
    <t>FOLHA DE EVA (EMBORRACHADO), COR ROSA</t>
  </si>
  <si>
    <t>FOLHA DE EVA (EMBORRACHADO), COR MARROM</t>
  </si>
  <si>
    <t>FOLHA DE EVA (EMBORRACHADO), COR PRETO</t>
  </si>
  <si>
    <t>FOLHA DE EVA (EMBORRACHADO), COR LARANJA</t>
  </si>
  <si>
    <t>FOLHA DE EVA (EMBORRACHADO), ESTAMPA LISTRAS</t>
  </si>
  <si>
    <t>FOLHA DE EVA (EMBORRACHADO), ESTAMPAS POÁ (BOLAS)</t>
  </si>
  <si>
    <t>PALITOS DE PICOLÉ, PONTA REDONDA, PACOTE COM 1000 UNIDADES</t>
  </si>
  <si>
    <t>GUARDANAPO PARA DECOUPAGE, MEDIDA APROX. DO GUARDANAPO ABERTO 33X33CM, PACOTE COM 20 UNIDADES, ESTAMPA VARIADA</t>
  </si>
  <si>
    <t>ALFINETE DE CABEÇA DE VIDRO, EMBALAGEM COM 100 UNIDADES</t>
  </si>
  <si>
    <t>PAPEL CONTACT, ADESIVO TRANSPARENTE BRILHANTE, ROLO 45CMX2M</t>
  </si>
  <si>
    <t>FOLHA DE PAPEL CARTÃO, COR ROSA</t>
  </si>
  <si>
    <t>FOLHA DE PAPEL CARTÃO, COR VERDE</t>
  </si>
  <si>
    <t>FOLHA DE PAPEL CARTÃO, COR VERMELHO</t>
  </si>
  <si>
    <t>FOLHA DE PAPEL CARTÃO, COR AZUL</t>
  </si>
  <si>
    <t>FOLHA DE PAPEL CARTÃO, COR LARANJA</t>
  </si>
  <si>
    <t>FOLHA DE CARTOLINA, MEDIDA APROX. 66X50CM, COR BRANCA</t>
  </si>
  <si>
    <t>PAPEL VERGÊ, A4, EMBALAGEM COM 50 FOLHAS, COR LARANJA</t>
  </si>
  <si>
    <t>PAPEL VERGÊ, A4, EMBALAGEM COM 50 FOLHAS, COR VERDE</t>
  </si>
  <si>
    <t>PAPEL VERGÊ, A4, EMBALAGEM COM 50 FOLHAS, COR AZUL ESCURO</t>
  </si>
  <si>
    <t>PAPEL VERGÊ, A4, EMBALAGEM COM 50 FOLHAS, COR ROSA</t>
  </si>
  <si>
    <t>PAPEL VERGÊ, A4, EMBALAGEM COM 50 FOLHAS, COR AMARELO</t>
  </si>
  <si>
    <t>BOLA DE ISOPOR 250MM</t>
  </si>
  <si>
    <t>BOLA DE ISOPOR 200MM</t>
  </si>
  <si>
    <t>BOLA DE ISOPOR 75MM</t>
  </si>
  <si>
    <t>BOLA DE ISOPOR 150MM</t>
  </si>
  <si>
    <t>BOLA DE ISOPOR 100MM</t>
  </si>
  <si>
    <t>TINTA PARA TECIDO, EMBALAGEM 250ML, COR VERMELHA</t>
  </si>
  <si>
    <t>TINTA PARA TECIDO, EMBALAGEM 250ML, COR AZUL</t>
  </si>
  <si>
    <t>TINTA PARA TECIDO, EMBALAGEM 250ML, COR AMARELO</t>
  </si>
  <si>
    <t>TINTA PARA TECIDO, EMBALAGEM 250ML, COR VERDE</t>
  </si>
  <si>
    <t>TINTA PARA TECIDO, EMBALAGEM 250ML, COR PRETA</t>
  </si>
  <si>
    <t>TINTA PARA TECIDO, EMBALAGEM 250ML, COR BRANCA</t>
  </si>
  <si>
    <t>TINTA PARA TECIDO, EMBALAGEM 250ML, COR ROSA</t>
  </si>
  <si>
    <t>TINTA PARA TECIDO, EMBALAGEM 250ML, COR LARANJA</t>
  </si>
  <si>
    <t>TINTA PARA TECIDO, EMBALAGEM 250ML, COR LILÁS</t>
  </si>
  <si>
    <t>TINTA PARA TECIDO, EMBALAGEM 250ML, COR MARROM</t>
  </si>
  <si>
    <t>LINHA PARA COSTURA, EMBALAGEM 30M, COR BRANCA</t>
  </si>
  <si>
    <t>LINHA PARA COSTURA, EMBALAGEM 30M, COR PRETO</t>
  </si>
  <si>
    <t>LINHA PARA COSTURA, EMBALAGEM 30M, COR AZUL</t>
  </si>
  <si>
    <t>LINHA PARA COSTURA, EMBALAGEM 30M, COR VERDE</t>
  </si>
  <si>
    <t>LINHA PARA COSTURA, EMBALAGEM 30M, COR VERMELHO</t>
  </si>
  <si>
    <t>NOVELO DE LÃ, 100GRS POR NOVELO, COR AZUL</t>
  </si>
  <si>
    <t>NOVELO DE LÃ, 100GRS POR NOVELO, COR VERDE</t>
  </si>
  <si>
    <t>NOVELO DE LÃ, 100GRS POR NOVELO, COR MARROM</t>
  </si>
  <si>
    <t>NOVELO DE LÃ, 100GRS POR NOVELO, COR PRETO</t>
  </si>
  <si>
    <t>NOVELO DE LÃ, 100GRS POR NOVELO, COR ROSA</t>
  </si>
  <si>
    <t>NOVELO DE LÃ, 100GRS POR NOVELO, COR VERMELHO</t>
  </si>
  <si>
    <t>NOVELO DE LÃ, 100GRS POR NOVELO, COR AMARELO</t>
  </si>
  <si>
    <t>NOVELO DE LÃ, 100GRS POR NOVELO, COR LARANJA</t>
  </si>
  <si>
    <t>BARBANTE CRU, 24 FIOS, ROLO COM 1KG</t>
  </si>
  <si>
    <t>TELA PARA PINTURA, MEDIDA APROX. 16CMX22CM</t>
  </si>
  <si>
    <t>TNT, BOBINA COM 50M, COR VERMELHO</t>
  </si>
  <si>
    <t>TNT, BOBINA COM 50M, COR VERDE</t>
  </si>
  <si>
    <t>TNT, BOBINA COM 50M, COR BRANCO</t>
  </si>
  <si>
    <t>TNT, BOBINA COM 50M, COR PRETO</t>
  </si>
  <si>
    <t>COLA COLORIDA, EMBALAGEM COM 6 CORES SORTIDAS DE 25GRS/CADA</t>
  </si>
  <si>
    <t>FIO DE NYLON, 0,30MM DE ESPESSURA, ROLO COM 100M</t>
  </si>
  <si>
    <t>FIO DE NYLON, 0,40MM DE ESPESSURA, ROLO COM 100M</t>
  </si>
  <si>
    <t>MASSA PARA BISCUIT, NATURAL, EMBALAGEM COM 1KG</t>
  </si>
  <si>
    <t>ARGILA ESCOLAR BRANCA, EMBALAGEM COM 1KG</t>
  </si>
  <si>
    <t>MIÇANGA TIPO BOLA, ACRÍLICA, 3,6MM DE ESPESSURA, EMBALAGEM APROX. 500GRS, COR AZUL</t>
  </si>
  <si>
    <t>MIÇANGA TIPO BOLA, ACRÍLICA, 3,6MM DE ESPESSURA, EMBALAGEM APROX. 500GRS, COR VERDE</t>
  </si>
  <si>
    <t>MIÇANGA TIPO BOLA, ACRÍLICA, 3,6MM DE ESPESSURA, EMBALAGEM APROX. 500GRS, COR MARROM</t>
  </si>
  <si>
    <t>MIÇANGA TIPO BOLA, ACRÍLICA, 3,6MM DE ESPESSURA, EMBALAGEM APROX. 500GRS, COR AMARELO</t>
  </si>
  <si>
    <t>MIÇANGA TIPO BOLA, ACRÍLICA, 3,6MM DE ESPESSURA, EMBALAGEM APROX. 500GRS, COR VERMELHO</t>
  </si>
  <si>
    <t>MIÇANGA TIPO BOLA, ACRÍLICA, 3,6MM DE ESPESSURA, EMBALAGEM APROX. 500GRS, COR BRANCO</t>
  </si>
  <si>
    <t>MIÇANGA TIPO BOLA, ACRÍLICA, 3,6MM DE ESPESSURA, EMBALAGEM APROX. 500GRS, COR ROSA</t>
  </si>
  <si>
    <t>MIÇANGA TIPO BOLA, ACRÍLICA, 3,6MM DE ESPESSURA, EMBALAGEM APROX. 500GRS, COR LARANJA</t>
  </si>
  <si>
    <t>MIÇANGA TIPO BOLA, ACRÍLICA, 3,6MM DE ESPESSURA, EMBALAGEM APROX. 500GRS, COR TRANSPARENTE</t>
  </si>
  <si>
    <t>PISTOLA APLICADORA DE COLA QUENTE, PARA REFIL FINO</t>
  </si>
  <si>
    <t>PISTOLA APLICADORA DE COLA QUENTE, PARA REFIL GROSSO</t>
  </si>
  <si>
    <t>AGULHA PARA CROCHÊ, 2,5MM</t>
  </si>
  <si>
    <t>TECIDO DE JUTA, ROLO COM 50MX1M LARGURA</t>
  </si>
  <si>
    <t>BALÃO LÁTEX, LISO, N° 08, EMBALAGEM COM 50 UNIDADES, CORES SORTIDAS</t>
  </si>
  <si>
    <t>FELTRO, LISO, METRO, MEDIDA APROX. 0,50X1,40M, COR AMARELO</t>
  </si>
  <si>
    <t>FELTRO, LISO, METRO, MEDIDA APROX. 0,50X1,40M, COR VERDE</t>
  </si>
  <si>
    <t>FELTRO, LISO, METRO, MEDIDA APROX. 0,50X1,40M, COR AZUL</t>
  </si>
  <si>
    <t>FELTRO, LISO, METRO, MEDIDA APROX. 0,50X1,40M, COR VERMELHO</t>
  </si>
  <si>
    <t>ESMALTE SINTÉTICO, 1LITRO, COR BRANCO</t>
  </si>
  <si>
    <t>ESMALTE SINTÉTICO, 1LITRO, COR AZUL</t>
  </si>
  <si>
    <t>ESMALTE SINTÉTICO, 1LITRO, COR VERDE</t>
  </si>
  <si>
    <t>ESMALTE SINTÉTICO, 1LITRO, COR VERMELHO</t>
  </si>
  <si>
    <t>ESMALTE SINTÉTICO, 1LITRO, COR AMARELO</t>
  </si>
  <si>
    <t>ESMALTE SINTÉTICO, 1LITRO, COR ALUMÍNIO</t>
  </si>
  <si>
    <t>ESMALTE SINTÉTICO, 1LITRO, COR PRETO</t>
  </si>
  <si>
    <t>ESMALTE SINTÉTICO, 1LITRO, COR AZUL CLARO</t>
  </si>
  <si>
    <t>ESMALTE SINTÉTICO, 1LITRO, COR VERDE CLARO</t>
  </si>
  <si>
    <t>ESMALTE SINTÉTICO, 1LITRO, COR OURO DEL REY</t>
  </si>
  <si>
    <t>JIMO CUPIM INCOLOR, FRASCO COM 900ML</t>
  </si>
  <si>
    <t>VERNIZ MOGNO, GALÃO 3,6LT</t>
  </si>
  <si>
    <t>VERNIZ COPAL, ALTO BRILHO, GALÃO 3,6LT</t>
  </si>
  <si>
    <t>PREGO COM CABEÇA, TAMANHO 18X30, PACOTE COM 1KG</t>
  </si>
  <si>
    <t>PREGO COM CABEÇA, TAMANHO 17X21, PACOTE COM 1KG</t>
  </si>
  <si>
    <t>PREGO COM CABEÇA, TAMANHO 15X15, PACOTE COM 1KG</t>
  </si>
  <si>
    <t>PREGO COM CABEÇA, TAMANHO 12X12, PACOTE COM 1KG</t>
  </si>
  <si>
    <t>ARAME GALVANIZADO, Nº. 14, ROLO COM 1KG</t>
  </si>
  <si>
    <t>ARAME GALVANIZADO, Nº. 16, ROLO COM 1KG</t>
  </si>
  <si>
    <t>VASELINA LÍQUIDA, GALÃO 5LT</t>
  </si>
  <si>
    <t>MASSA CORRIDA BRANCA, GALÃO 3,6LT</t>
  </si>
  <si>
    <t>ACRÍLICA FOSCA, FRASCO COM 250ML, 8,45 FL OZ, COR AMARELO OURO</t>
  </si>
  <si>
    <t>ACRÍLICA FOSCA, FRASCO COM 250ML, 8,45 FL OZ, COR VERMELHO FOGO</t>
  </si>
  <si>
    <t>ACRÍLICA FOSCA, FRASCO COM 250ML, 8,45 FL OZ, COR MARROM</t>
  </si>
  <si>
    <t>ACRÍLICA FOSCA, FRASCO COM 250ML, 8,45 FL OZ, COR BRANCO NEVE</t>
  </si>
  <si>
    <t>VERNIZ VITRAL INCOLOR, FRASCO COM 100ML</t>
  </si>
  <si>
    <t>PINCEL PARA PINTURA, TRINCHA, TAMANHO 2"</t>
  </si>
  <si>
    <t>PINCEL PARA PINTURA, TRINCHA, TAMANHO 3"</t>
  </si>
  <si>
    <t>PINCEL PARA PINTURA, TRINCHA, TAMANHO 4"</t>
  </si>
  <si>
    <t>BARBANTE BAROCO, N° 08, ROLO COM 700GRS</t>
  </si>
  <si>
    <t>CIMENTO BRANCO PARA REJUNTE, EMBALAGEM 1KG</t>
  </si>
  <si>
    <t>CAFÉ EM PÓ, TRADICIONAL, EMBALAGEM 500GRS</t>
  </si>
  <si>
    <t>AÇUCAR CRISTAL, PACOTE COM 5KG</t>
  </si>
  <si>
    <t>CANJICA DE MILHO BRANCA, PACOTE COM 500GRS</t>
  </si>
  <si>
    <t>MILHO DE PIPOCA, PACOTE COM 500GRS</t>
  </si>
  <si>
    <t>AMENDOIM, PACOTE 500GRS</t>
  </si>
  <si>
    <t>SUCO CONCENTRADO DE UVA, EMBALAGEM 500ML</t>
  </si>
  <si>
    <t>SUCO CONCENTRADO DE CAJÚ, EMBALAGEM 500ML</t>
  </si>
  <si>
    <t>LEITE CONDENSADO, CAIXA COM 395GRS</t>
  </si>
  <si>
    <t>MOLHO DE TOMATE, SACHÊ 340GRS</t>
  </si>
  <si>
    <t>BATATA PALHA, PACOTE 500GRS</t>
  </si>
  <si>
    <t>REFRIGERANTE 2LT, TIPO GUARANÁ</t>
  </si>
  <si>
    <t>ADOÇANTE LÍQUIDO, SUCRALOSE, FRASCO COM 100ML</t>
  </si>
  <si>
    <t>BISCOITO MAISENA, PACOTE INDIVIDUAL 200GRS</t>
  </si>
  <si>
    <t>ACHOCOLATADO EM PÓ, EMBALAGEM COM 1KG</t>
  </si>
  <si>
    <t>MILHO VERDE, LATA 170GRS</t>
  </si>
  <si>
    <t>ÓLEO DE SOJA, EMBALAGEM 900ML</t>
  </si>
  <si>
    <t>BISCOITO CREAM CRACKER, EMBALAGEM 200GRS</t>
  </si>
  <si>
    <t>COLHER DE SOPA DESCARTÁVEL, PLÁSTICO INCOLOR, PACOTE COM 50 UNIDADES</t>
  </si>
  <si>
    <t>DESINFETANTE CONCENTRADO, EMBALAGEM 5LT, FRAGÂNCIA SUAVE (LAVANDA OU EUCALIPTO)</t>
  </si>
  <si>
    <t>HIPOCLORITO DE SÓDIO (ÁGUA SANITÁRIA), EMBALAGEM 1LT</t>
  </si>
  <si>
    <t>COPO DESCARTÁVEL PARA SOBREMESA, EMBALAGEM COM 50 UNIDADES, 250 ML</t>
  </si>
  <si>
    <t>ACETATO DE ZUCLOPENTIXOL 50 MG/ML AMPOLA 1ML</t>
  </si>
  <si>
    <t>CARBONATO DE LÍTIO 300 MG COMPRIMIDO</t>
  </si>
  <si>
    <t>CLORIDRATO DE SERTRALINA 50 MG COMPRIMIDO</t>
  </si>
  <si>
    <t>DECANOATO DE ZUCLOPENTIXOL 200MG/ML AMPOLA  1ML</t>
  </si>
  <si>
    <t>LEVOMEPROMAZINA 25 MG COMPRIMIDO</t>
  </si>
  <si>
    <t>LEVOMEPROMAZINA 100 MG COMPRIMIDO</t>
  </si>
  <si>
    <t>LEVOMEPROMAZINA 4% FRASCO 20 ML</t>
  </si>
  <si>
    <t>PERICIAZINA 4% FRASCO 20 ML</t>
  </si>
  <si>
    <t>TIORIDAZINA 100 MG COMPRIMIDO</t>
  </si>
  <si>
    <t>TIORIDAZINA 50 MG COMPRIMIDO</t>
  </si>
  <si>
    <t>METILFENIDATO 10 MG COMPRIMIDO</t>
  </si>
  <si>
    <t>RISPERIDONA 1 MG/ML  FRASCO  30ML</t>
  </si>
  <si>
    <t>CONTRATAÇÃO DE PALESTRANTE PARA CAPACITAÇÕES / EVENTOS NOS MESES DE MARÇO, MAIO E OUTUBRO</t>
  </si>
  <si>
    <t>3 eventos</t>
  </si>
  <si>
    <t>MARÇO, MAIO e OUTUBRO</t>
  </si>
  <si>
    <t>CONTRATAÇÃO DE SUPERVISOR CLÍNICO-INSTITUCIONAL PARA O SESAMO IJ E SESAMO/CAPS II</t>
  </si>
  <si>
    <t>24 supervisões / ano</t>
  </si>
  <si>
    <t>MARÇO a DEZEMBRO</t>
  </si>
  <si>
    <t>ALUGUEL DE MICRO ÔNIBUS PARA VIAGEM CULTURAL, COM CAPACIDADE MÉDIA 30 LUGARES. VIAGENS NOS MESES DE MARÇO, JULHO, SETEMBRO, NOVEMBRO E DEZEMBRO</t>
  </si>
  <si>
    <t>06 viagens</t>
  </si>
  <si>
    <t>MARÇO, JULHO, SETEMBRO, NOVEMBRO e DEZEMBRO</t>
  </si>
  <si>
    <t>LANCHES (PÃO DE SAL COM UMA FATIA DE PRESUNTO E UMA FATIA DE MUSSARELA, MAIS UM REFRIGERANTE 200ML), PARA EVENTOS MENSAIS PROGRAMADOS NO SESAMO/CAPS II, SESAMO IJ E CENTRO DE CONVIVÊNCIA</t>
  </si>
  <si>
    <t>1.000 lanches / ano</t>
  </si>
  <si>
    <t>CONTRATAÇÃO DE BUFFET PARA ATENDIMENTO AO ANIVERSÁRIO DO SESAMO IJ , COM ESTIMATIVA DE 60 CONVIDADOS (TRÊS TIPOS DE SALGADOS, SUCO E REFRIGERANTE)</t>
  </si>
  <si>
    <t>1 evento / ano</t>
  </si>
  <si>
    <t>ALUGUEL DE ÔNIBUS DE VIAGEM, CAPACIDADE MÉDIA 45 LUGARES, PARA VIAGEM A BELO HORIZONTE, MOVIMENTO 18 DE MAIO</t>
  </si>
  <si>
    <t>01 viagem</t>
  </si>
  <si>
    <t>CAMISAS EM MALHA, COR BRANCA, COM SILK</t>
  </si>
  <si>
    <t>ALUGUEL DE PULA-PULA PARA SEMANA DAS CRIANÇAS, COMEMORAÇÃO NO SESAMO IJ</t>
  </si>
  <si>
    <t>01 brinquedo</t>
  </si>
  <si>
    <t>FORNECIMENTO DIÁRIO DE PÃO FRANCÊS (50GRS) PARA O SESAMO/CAPS II, SESAMO IJ E CENTRO DE CONVIVÊNCIA</t>
  </si>
  <si>
    <t>680 kilos / ano</t>
  </si>
  <si>
    <t>FORNECIMENTO DIÁRIO DE LEITE INTEGRAL (EMBALAGEM 1LT) PARA O SESAMO/CAPS II, SESAMO IJ E CENTRO DE CONVIVÊNCIA</t>
  </si>
  <si>
    <t>2550 litros / ano</t>
  </si>
  <si>
    <t>FORNECIMENTO MENSAL DE MANTEIGA COM SAL, EMBALAGEM 500GRS, PARA O SESAMO/CAPS II, SESAMO IJ E CENTRO DE CONVIVÊNCIA</t>
  </si>
  <si>
    <t>150 unidades / ano</t>
  </si>
  <si>
    <t>FORNECIMENTO DIÁRIO DE MARMITEX PARA OS USUÁRIOS DO SESAMO/CAPS II E SESAMOIJ</t>
  </si>
  <si>
    <t>6.000 unidades / ano</t>
  </si>
  <si>
    <t>GASOLINA</t>
  </si>
  <si>
    <t>MANUTENÇÃO EVENTUAL EM VEÍCULO</t>
  </si>
  <si>
    <t>despesa eventual</t>
  </si>
  <si>
    <t>SERVIÇOS GRÁFICOS, COMO BANNER E FOLDER</t>
  </si>
  <si>
    <t>MANUTENÇÃO EVENTUAL EM PORTÃO ELETRÔNICO</t>
  </si>
  <si>
    <t>MANUTENÇÃO EVENTUAL EM BEBEDOURO</t>
  </si>
  <si>
    <t>MANUTENÇÃO EVENTUAL EM AR CONDICIONADO</t>
  </si>
  <si>
    <t>ALUGUEL DE IMÓVEL PARA SEDE DO SESAMO IJ</t>
  </si>
  <si>
    <t>CONTRATO PARCERIA ASSUME X ESPAÇO CONVIVÊNCIA</t>
  </si>
  <si>
    <t>CONTRATAÇÃO DE BUFFET PARA ATENDIMENTO AO ANIVERSÁRIO DO SESAMO/CAPS II, COM ESTIMATIVA DE 100 CONVIDADOS  (TRÊS TIPOS DE SALGADOS, SUCO E REFRIGERANTE)</t>
  </si>
  <si>
    <t>CONTRATAÇÃO DE VIDRACARIA PARA INSTALAÇÃO DE VIDROS EM JANELAS DO SESAMO/CAPS II (PARTES QUEBRADAS)</t>
  </si>
  <si>
    <t>CADEIRA DE BANHO DOBRÁVEL, ATÉ 100KG</t>
  </si>
  <si>
    <t>NOTEBOOK, CONFIGURAÇÃO MÍNIMA CORE I5, 16GB, 512G</t>
  </si>
  <si>
    <t>IMPRESSORA MULTIFUNCIONAL, TANQUE DE TINTA COLORIDA</t>
  </si>
  <si>
    <t>TOALHA DE BANHO, COR BRANCA, 100%ALGODÃO</t>
  </si>
  <si>
    <t>LENÇOL SOLTEIRO, BRANCO, COM ELÁSTICO</t>
  </si>
  <si>
    <t>CIRCULADOR DE AR, INCLINAÇÃO REGULÁVEL, POTÊNCIA MÍNIMA 200W</t>
  </si>
  <si>
    <t>MÁQUINA DE CORTAR CABELO PROFISSIONAL, COM 4 PENTES</t>
  </si>
  <si>
    <t>LIXEIRA PLÁSTICA, COM PEDAL, CAPACIDADE APROX. 20LT</t>
  </si>
  <si>
    <t>PRATO FUNDO, EM ALUMÍNIO POLIDO, RESISTENTE, TIPO ESCOLAR</t>
  </si>
  <si>
    <t>COLHER DE SOPA, EM INOX</t>
  </si>
  <si>
    <t>GARFO DE MESA, EM INOX</t>
  </si>
  <si>
    <t>FACA DE MESA, SERRILHADA, EM INOX</t>
  </si>
  <si>
    <t>CANECA PLÁSTICA, TIPO ESCOLAR, CAPACIDADE 300ML, COR VARIADA</t>
  </si>
  <si>
    <t>JOGO DE XÍCARAS DE CHÁ, EM VIDRO, COM PIRES, CAPACIDADE APROX. 230ML</t>
  </si>
  <si>
    <t>PANELA DE PRESSÃO, COM FECHAMENTO EXTERNO, CAPACIDADE 20LT</t>
  </si>
  <si>
    <t>ASSADEIRA RETANGULAR ALTA (TABULEIRO), EM ALUMÍNIO, DIMENSÕES APROX. 62X42X5</t>
  </si>
  <si>
    <t>CALDEIRÃO, EM ALUMÍNIO, COM ALÇA E TAMPA, CAPACIDADE APROX. 18L</t>
  </si>
  <si>
    <t>CALDEIRÃO, EM ALUMÍNIO, COM ALÇA E TAMPA, CAPACIDADE APROX. 46L</t>
  </si>
  <si>
    <t>GARRAFA DE CAFÉ, TÉRMICA, CAPACIDADE 1LT</t>
  </si>
  <si>
    <t>CANECO EM ALUMÍNIO, ALÇA REFORÇADA</t>
  </si>
  <si>
    <t>LIXEIRA SELETIVA, CAPACIDADE 60LT, BASCULANTE</t>
  </si>
  <si>
    <t>CADEIRA DE RODAS PARA ADULTOS</t>
  </si>
  <si>
    <t>CADEIRA DE RODAS PARA OBESOS</t>
  </si>
  <si>
    <t>MICROCOMPUTADOR (DESKTOP) TIPO I COTA PRINCIPAL, 8GB DE MEMÓRIA RAM, UMA UNIDADE DE DISCO SSD COM CAPACIDADE DE ARMAZENAMENTO 256GB, MONITOR MÍNIMO 21", SISTEMA OPERACIONAL WINDOWS 10</t>
  </si>
  <si>
    <t>CAIXA DE SOM AMPLIFICADA, BLUETOOTH, PORTÁTIL</t>
  </si>
  <si>
    <t>VENTILADOR DE TETO, POTÊNCIA 130W, 430 RPM, 3 PÁS</t>
  </si>
  <si>
    <t>SMART TV 43", CRYSTAL 4K, HDR, HDMI, USB</t>
  </si>
  <si>
    <t>FOGÃO INDUSTRIAL DE PÉ, 4 QUEIMADORES, COM FORNO A GÁS</t>
  </si>
  <si>
    <t>ESCADA EM ALUMÍNIO, 7 DEGRAUS, PESO SUPORTADO 120KG</t>
  </si>
  <si>
    <t>CADEIRA SECRETÁRIA FIXA, PÉ PALITO, COM ESTOFADO E ENCOSTO ANATÔMICO, PESO SUPORTADO 110KG</t>
  </si>
  <si>
    <t>FORNO MICRO-ONDAS, 31LT, 1000W DE POTÊNCIA</t>
  </si>
  <si>
    <t>MESA RETANGULAR PARA REUNIÃO, MADEIRA MDF, MEDIDAS APROX. 2,00X0,80X0,75</t>
  </si>
  <si>
    <t>SELADORA MANUAL, APROX 30CM, SELA E CORTA</t>
  </si>
  <si>
    <t>ARMÁRIO DE AÇO, 2 PORTAS, 4 PRATELEIRAS, MULTIUSO, DIMENSÕES APROX. 198X90X40</t>
  </si>
  <si>
    <t>ARQUIVO DE AÇO COM 4 GAVETAS, DIMENSÕES APROX. 136X47X57</t>
  </si>
  <si>
    <t>ESTANTE DE AÇO, 6 PRATELEIRAS, DIMENSÕES APROX. 91X40</t>
  </si>
  <si>
    <t>CAMA DE SOLTEIRO EM FERRO, DIMENSÕES APROX. 80X94X198</t>
  </si>
  <si>
    <t>ESCADA DE FERRO, 2 DEGRAUS, PARA CONSULTÓRIO</t>
  </si>
  <si>
    <t>AR CONDICIONADO SPLIT 12000BTUS + INSTALAÇÕES</t>
  </si>
  <si>
    <t>BALANÇA ANTROPOMÉDICA PARA OBESOS</t>
  </si>
  <si>
    <t>BALANÇA ANTROPOMÉDICA PARA ADULTOS</t>
  </si>
  <si>
    <t>CARRO DE CURATIVOS</t>
  </si>
  <si>
    <t>1030210032105 - MANUTENÇÃO DA ASSISTÊNCIA HOSPITALAR, AMBULATORIAL E URGÊNCIA E EMERGÊNCIA</t>
  </si>
  <si>
    <t>DESPESA COM PRONTO SOCORRO DO HOSPITAL MARGARIDA E OPME</t>
  </si>
  <si>
    <t>DESPESA COM AMBULATÓRIO E INTERNAÇÃO DO HOSPITAL MARGARIDA</t>
  </si>
  <si>
    <t>MÓDULO VALOR EM SAÚDE E SRTAN</t>
  </si>
  <si>
    <t>1030210032106 - MANUTENÇÃO DO CENTRO DE REABILITAÇÃO MUNICIPAL</t>
  </si>
  <si>
    <t>CONTINUADA</t>
  </si>
  <si>
    <t>AÇÚCAR 5 KG</t>
  </si>
  <si>
    <t>CAFÉ</t>
  </si>
  <si>
    <t>Janeiro</t>
  </si>
  <si>
    <t>ÁLCOOL ETÍLICO 70%</t>
  </si>
  <si>
    <t>ÁLCOOL GEL 70% - 5 L</t>
  </si>
  <si>
    <t>CESTO PLÁSTICO</t>
  </si>
  <si>
    <t>DESENTUPIDOR DE PIA</t>
  </si>
  <si>
    <t>DESENTUPIDOR VASO SANITÁRIO</t>
  </si>
  <si>
    <t>ESCOVA PARA VASO</t>
  </si>
  <si>
    <t>LIMPADOR MULTIUSO</t>
  </si>
  <si>
    <t>PALHA DE AÇO</t>
  </si>
  <si>
    <t>SACO PARA LIXO 100 L</t>
  </si>
  <si>
    <t>SACO PARA LIXO 40 L</t>
  </si>
  <si>
    <t>CADERNO ATA</t>
  </si>
  <si>
    <t>CLIP N° 01</t>
  </si>
  <si>
    <t>CLIP N° 04</t>
  </si>
  <si>
    <t>COLA BRANCA</t>
  </si>
  <si>
    <t>ELÁSTICO LÁTEX AMARELO</t>
  </si>
  <si>
    <t>EXTRATOR DE GRAMPO</t>
  </si>
  <si>
    <t>FITA ADESIVA 12 MM* 50 M</t>
  </si>
  <si>
    <t>MARCA TEXTO</t>
  </si>
  <si>
    <t>PAPEL A4</t>
  </si>
  <si>
    <t>PASTA ABA ELÁSTICA  ACP</t>
  </si>
  <si>
    <t>PASTA AZ</t>
  </si>
  <si>
    <t>PASTA CATÁLOGO PRETA</t>
  </si>
  <si>
    <t>PILHA PALITO</t>
  </si>
  <si>
    <t>RÉGUA ACRÍLICA</t>
  </si>
  <si>
    <t>2</t>
  </si>
  <si>
    <t>120</t>
  </si>
  <si>
    <t>CAIXA COLETORA</t>
  </si>
  <si>
    <t>COMPRESSA CIRÚRGICA 45*50 CM</t>
  </si>
  <si>
    <t>GEL CONDUTOR</t>
  </si>
  <si>
    <t>LUVA PROCEDIMENTO G</t>
  </si>
  <si>
    <t>12</t>
  </si>
  <si>
    <t>LUVA PROCEDIMENTO M</t>
  </si>
  <si>
    <t>LUVA PROCEDIMENTO P</t>
  </si>
  <si>
    <t>Novo</t>
  </si>
  <si>
    <t>SERVIÇO DE MANUTENÇÃO PREVENTIVA DOS EQUIPAMENTOS DE ELETROTERAPIA E CINESIOTERAPIA</t>
  </si>
  <si>
    <t>SERVIÇO DE LAUDO DE CALIBRAÇÃO DOS RECURSOS ELETROFÍSICOS.</t>
  </si>
  <si>
    <t>Continuada</t>
  </si>
  <si>
    <t>VESTIMENTA NECESSÁRIA PARA IDENTIFICAÇÃO DO SERVIDOR.</t>
  </si>
  <si>
    <t>COFFE BREAK - CAPACITAÇÃO ATENÇÃO SECUNDÁRIA</t>
  </si>
  <si>
    <t>Março</t>
  </si>
  <si>
    <t>Baixa</t>
  </si>
  <si>
    <t>Abril</t>
  </si>
  <si>
    <t>Maio</t>
  </si>
  <si>
    <t>Junho</t>
  </si>
  <si>
    <t>COFFE BREAK - SEMINÁRIOS E SIMPÓSIOS INTERSETORIAL</t>
  </si>
  <si>
    <t>Agosto</t>
  </si>
  <si>
    <t>LANCHES REUNIÃO ATENÇÃO SECUNDÁRIA</t>
  </si>
  <si>
    <t>COMBUSTÍVEL</t>
  </si>
  <si>
    <t>Mensal</t>
  </si>
  <si>
    <t>REALIZAÇÃO DE EVENTOS, REALIZAÇÃO DE CURSOS, CAPACITAÇÃO DE SERVIDORES.</t>
  </si>
  <si>
    <t>1030210032107 - MANUTENÇÃO DOS CONTRATOS COM PRESTADORES DE SERVIÇOS SUS</t>
  </si>
  <si>
    <t>PROJETO OFTALMOLOGIA MIGUILIM - ONTRAPARTIDA DO MUNICÍPIO</t>
  </si>
  <si>
    <t>PRESTADOR DE SERVIÇO DE PATOLOGIA CLÍNICA PSO S/ DIETA E STREPTOCOCCUS B</t>
  </si>
  <si>
    <t>PRESTADOR DE SERVIÇO DE PATOLOGIA CLÍNICA</t>
  </si>
  <si>
    <t>PRESTADOR DE SERVIÇO ANATOMOPATOLÓGICO</t>
  </si>
  <si>
    <t>PRESTADOR DE SERVIÇO DE CITOPATOLÓGICO DE MAMA E CITOPATOLÓGICO (EXCETO CÉRVICO VAGINAL)</t>
  </si>
  <si>
    <t>PRESTADOR DE SERVIÇO DE CITOPATOLÓGICO CÉRVICO VAGINAL</t>
  </si>
  <si>
    <t>PRESTADORES DE SERVIÇO DE PATOLOGIA CLÍNICA</t>
  </si>
  <si>
    <t>PRESTADORES DE SERVIÇO DE FISIOTERAPIA</t>
  </si>
  <si>
    <t>PRESTADOR DE SERVIÇO ESÉCIALIZADO DE REABILITAÇÃO INTELECTUAL</t>
  </si>
  <si>
    <t>PRESTADOR DE SERVIÇO ESÉCIALIZADO DE REABILITAÇÃO AUDITIVA</t>
  </si>
  <si>
    <t>PRESTADOR DE SERVIÇO KIT'S PARA PACIENTES EM DIÁLISE DPA/DPAC</t>
  </si>
  <si>
    <t>PROJETO OFTALMOLOGIA MIGUILIM</t>
  </si>
  <si>
    <t>CISMEPI</t>
  </si>
  <si>
    <t>ICISMEP</t>
  </si>
  <si>
    <t>1030210032108 - MANUTENÇÃO DO ATENDIMENTO AOS PACIENTES EM TRATAMENTO FORA DO DOMICÍLIO/TRANSPORTE SANITÁRIO</t>
  </si>
  <si>
    <t>TROCA DE PEÇAS DOS VEÍCULOS</t>
  </si>
  <si>
    <t>Vários veículos</t>
  </si>
  <si>
    <t xml:space="preserve">BORRACHA  </t>
  </si>
  <si>
    <t>CANETA ESFEROG. VERMELHA.</t>
  </si>
  <si>
    <t>CANETA ESFEROGRAFICA AZUL</t>
  </si>
  <si>
    <t>CLIPS</t>
  </si>
  <si>
    <t>COLA LÍQUIDA 90 GRS</t>
  </si>
  <si>
    <t>FITA ADESIVA LARGA</t>
  </si>
  <si>
    <t>FITA ADESIVA PEQUENA</t>
  </si>
  <si>
    <t>FITA CREPE BRANCA</t>
  </si>
  <si>
    <t>GRAMPO  26 X 06MM</t>
  </si>
  <si>
    <t>LIVRO "ATA"</t>
  </si>
  <si>
    <t>PAPEL A4 PCT</t>
  </si>
  <si>
    <t>SEGURO DE VEÍCULOS/FRANQUIA</t>
  </si>
  <si>
    <t>ABASTECIMENTO DE VEÍCULOS</t>
  </si>
  <si>
    <t>LOCAÇÃO DE VEÍCULO PARA TRANSPORTE DE PACIENTES PARA REALIZAÇÃO DE DIÁLISE</t>
  </si>
  <si>
    <t>SERVIÇO DE CASA DE APOIO PARA PACIENTES/ACOMANHANTES EM BELO HORIZONTE/MG</t>
  </si>
  <si>
    <t>LOCAÇÃO DE VEÍCULO PARA TRANSPORTE DE PACIENTES PARA TRATAMENTO FORA DO DOMICÍLIO EM BELO HORIZONTE E REGIÃO</t>
  </si>
  <si>
    <t>LANCHE PARA PACIENTES EM TRATAMENTO FORA DO DOMICÍLIO EM BH</t>
  </si>
  <si>
    <t>MANUTENÇÃO DOS VEÍCULOS</t>
  </si>
  <si>
    <t>LOCAÇÃO DE VEÍCULO PARA TRANSPORTE DE PACIENTES PARA TRATAMENTO FORA DO DOMICÍLIO EM ITABIRA</t>
  </si>
  <si>
    <t>AUXÍLIO PESSOA FÍSICA</t>
  </si>
  <si>
    <t>AUXÍLIO REEMBOLSO/ADIANTAMENTO FINANCEIRO PARA PACIENTES EM TRATAMENTO FORA DO DOMICÍLIO</t>
  </si>
  <si>
    <t>1030210032109 - MANUTENÇÃO DO SERVIÇO DE APOIO AO DIAGNÓSTICO</t>
  </si>
  <si>
    <t>Material de Consumo</t>
  </si>
  <si>
    <t>CLORO</t>
  </si>
  <si>
    <t>SACO DE LIXO 100 L BRANCO LEITOSO</t>
  </si>
  <si>
    <t>SACO DE LIXO PRETO 50 L</t>
  </si>
  <si>
    <t>APONTADOR</t>
  </si>
  <si>
    <t>BORRACHA</t>
  </si>
  <si>
    <t>CANETA ESFEROGRÁFICA AZUL</t>
  </si>
  <si>
    <t>CANETA ESFEROGRÁFICA VERMELHA</t>
  </si>
  <si>
    <t>CARDENO BROCHURÃO</t>
  </si>
  <si>
    <t>DUREX FINO</t>
  </si>
  <si>
    <t>DUREX LARGO</t>
  </si>
  <si>
    <t>FITA EMBALADORA</t>
  </si>
  <si>
    <t>LITRO DE COLA</t>
  </si>
  <si>
    <t>PILHA AA</t>
  </si>
  <si>
    <t>PINCEL RETROPROJETOR</t>
  </si>
  <si>
    <t>TESOURA GRANDE</t>
  </si>
  <si>
    <t>COMPRESSA</t>
  </si>
  <si>
    <t>LENÇOL PAPEL</t>
  </si>
  <si>
    <t>LUVA PLÁSTICA DESCARTÁVEL TRANSPARENTE , TAMANHO ÚNICO, PCT COM 100 UNIDADES</t>
  </si>
  <si>
    <t>LUVA TAMANHO M</t>
  </si>
  <si>
    <t>LUVA TAMANHO P</t>
  </si>
  <si>
    <t>LUVA TAMANHO XP</t>
  </si>
  <si>
    <t>MÁSCARA DESCARTÁVEL</t>
  </si>
  <si>
    <t>PRESERVATIVO</t>
  </si>
  <si>
    <t>Material de consumo</t>
  </si>
  <si>
    <t>Nova</t>
  </si>
  <si>
    <t>CONJUNTO PARA COLORAÇÃO DE GRAM CONTENDO CRISTAL VIOLETA (500 ML), LUGOL FRACO 1% (500 ML), DESCORANTE À BASE DE ÁLCOOL-ACETONA (500 ML), FUCSINA FENICADA PARA GRAM (500 ML).</t>
  </si>
  <si>
    <t>DESCORANTE PARA COLORAÇÃO DE GRAM. FRASCO COM 1000ML.</t>
  </si>
  <si>
    <t>PIPETA DE VIDRO 10 ML 1/10.</t>
  </si>
  <si>
    <t>PIPETA DE VIDRO 5,0ML 1/10.</t>
  </si>
  <si>
    <t>PIPETA DE PASTER DESC. 3ML C/ BULBO.</t>
  </si>
  <si>
    <t>PIPETA WESTERGREEN DE VIDRO 200 MM.</t>
  </si>
  <si>
    <t>PÊRA PIPETADORA EM BORRACHA C/ 3 SAÍDAS.</t>
  </si>
  <si>
    <t>MICROPIPETA AUTOMÁTICA, MONOCANAL, AJUSTE DE VOLUME FIXO 10 MCL C/  EJETOR LATERAL DE PONTEIRA</t>
  </si>
  <si>
    <t>MICROPIPETA AUTOMÁTICA, MONOCANAL, AJUSTE DE VOLUME FIXO 20 MCL C/  EJETOR LATERAL DE PONTEIRA</t>
  </si>
  <si>
    <t>MICROPIPETA AUTOMÁTICA, MONOCANAL, AJUSTE DE VOLUME FIXO 25 MCL C/  EJETOR LATERAL DE PONTEIRA</t>
  </si>
  <si>
    <t>MICROPIPETA AUTOMÁTICA, MONOCANAL, AJUSTE DE VOLUME FIXO 50 MCL C/  EJETOR LATERAL DE PONTEIRA</t>
  </si>
  <si>
    <t>MICROPIPETA AUTOMÁTICA, MONOCANAL, AJUSTE DE VOLUME FIXO 100 MCL C/  EJETOR LATERAL DE PONTEIRA</t>
  </si>
  <si>
    <t>MICROPIPETA AUTOMÁTICA, MONOCANAL, AJUSTE DE VOLUME FIXO 200 MCL C/ EJETOR LATERAL DE PONTEIRA</t>
  </si>
  <si>
    <t>MICROPIPETA AUTOMÁTICA, MONOCANAL, AJUSTE DE VOLUME FIXO 500 MCL C/ EJETOR LATERAL DE PONTEIRA</t>
  </si>
  <si>
    <t>MICROPIPETA AUTOMÁTICA, MECANICA,  AJUSTE DE VOLUME ATÉ 100 MCL, MONOCANAL, C/ EJETOR LATERAL DE PONTEIRA</t>
  </si>
  <si>
    <t>LÂMINAS DE VIDRO 25,4 X 76,2MM, COM PONTA FOSCA, ESPESSURA DE 1MM, INTERCALADAS UMA A UMA COM FOLHAS DE PAPEL, SELADAS A VÁCUO.</t>
  </si>
  <si>
    <t>LÂMINAS DE VIDRO 25,4 X 76,2MM, TRANSPARENTE, ESPESSURA DE 1MM, INTERCALADAS UMA A UMA COM FOLHAS DE PAPEL, SELADAS A VÁCUO.</t>
  </si>
  <si>
    <t>PLACA ESCAVADA P/ VDRL COM 12 CAVIDADES; 6 MM DE ESPESSURA; MOLDADA EM VIDRO.</t>
  </si>
  <si>
    <t>FRASCO COLETOR DE URINA ADULTO (UNIVERSAL). SEM PÁ. GRADUADO. ESTERIL. EMBALADO INDIVIDUAL C/ TAMPA DE ROSCA. TRANSPARENTE. CAPACIDADE 50 ML</t>
  </si>
  <si>
    <t>FRASCO COLETOR DE FEZES ADULTO (UNIVERSAL) COM PÁ. GRADUADO. EMBALADO INDIVIDUAL C/ TAMPA DE ROSCA. TRANSPARENTE. CAPACIDADE 100 ML</t>
  </si>
  <si>
    <t>FRASCO COLETOR DE FEZES ADULTO (UNIVERSAL) COM PÁ. GRADUADO. EMBALADO INDIVIDUAL C/ TAMPA DE ROSCA. TRANSPARENTE. CAPACIDADE 50 ML</t>
  </si>
  <si>
    <t>COLETOR DE URINA INFANTIL UNISSEX, ESTERIL, EM PLASTICO, CAPACIDADE 100ML, GRADUADO A CADA 10ML</t>
  </si>
  <si>
    <t>ALMOTOLIA PLASTICA 250ML BRANCA. GRADUADO EM ALTO RELEVO COM BICO RETO.</t>
  </si>
  <si>
    <t>CALICE DE VIDRO P/ FEZES, CAPACIDADE DE 125 ML.</t>
  </si>
  <si>
    <t>BASTÃO DE VIDRO GROSSO, 30 CM COMPRIMENTO/0,5CM DE DIÂMETRO.</t>
  </si>
  <si>
    <t>PROVETA GRADUADA COM BASE 500 ML.</t>
  </si>
  <si>
    <t>TUBO DE ENSAIO DE VIDRO, SEM TAMPA, 12X75 MM, 5 ML, TRANSPARENTE.</t>
  </si>
  <si>
    <t>CURATIVO ADESIVO HIPO-ALÉRGICO, REDONDO, COMPOSTO POR FITA ADESIVA MICROPOROSA, TAM. 2,5 X 2,5. P/ PÓS COLETA DE SANGUE.</t>
  </si>
  <si>
    <t>LENÇO UMEDECIDO, PACOTE COM 96 FOLHAS, SEM ÁLCOOL, CLINICAMENTE TESTADO, SEM FRAGÂNCIA, HIPOALERGÊNICO.</t>
  </si>
  <si>
    <t>PONTEIRA DE PLASTICO, AUTOCLAVAVEL, COR AMARELA, CAPACIDADE PARA 200 MICROLITROS.</t>
  </si>
  <si>
    <t>PONTEIRA DE PLASTICO, AUTOCLAVAVEL, COR AZUL, CAPACIDADE PARA 1.000 MICROLITROS.</t>
  </si>
  <si>
    <t>MICROTUBO TIPO EPPENDORF GRADUADO 1,5 ML, PACOTE COM 1000 UNIDADES</t>
  </si>
  <si>
    <t>SORO ANTI  IGG (DE COOMBS) FRS C/10 ML.</t>
  </si>
  <si>
    <t>REAGENTE TIPO ALBUMINA BOVINA (SOLUÇÃO A 22%) - FRASCO DE 10ML</t>
  </si>
  <si>
    <t>SORO ANTI A – FRASCO DE 10ML.</t>
  </si>
  <si>
    <t>SORO ANTI B – FRASCO DE 10ML.</t>
  </si>
  <si>
    <t>SORO ANTI D 10 ML.</t>
  </si>
  <si>
    <t>SORO REVERCEL A1 E B 2 FRASCOS DE 10 ML.</t>
  </si>
  <si>
    <t>CORANTE AZUL CRESIL BRILHANTE - FRASCO 100ML</t>
  </si>
  <si>
    <t>CONJUNTO CORANTE HEMATOLÓGICO PANÓTICO RÁPIDO, PARA COLORAÇÃO DIFERENCIAL DOS ELEMENTOS FIGURADOS DO SANGUE, LÍQUIDO, FRASCOS SEPARADOS CONTENDO, SOLUÇÃO DE CICLOHEXADIENOS 0,1% (500 ML), SOLUÇÃO DE AZOBENZOSULFÔNICOS 0,1% (500 ML), SOLUÇÃO DE FENOTIAZINAS 0,1% (500 ML).</t>
  </si>
  <si>
    <t>ALCOOL METÍLICO (METANOL) PA, 1LITRO</t>
  </si>
  <si>
    <t>CORANTE DE GIEMSA, LITRO</t>
  </si>
  <si>
    <t>ANTIESTREPTOLISINA O (AEO), METODOLOGIA: AGLUTINAÇÃO DE PARTÍCULAS DE LÁTEX, SEM DILUIÇÃO PRÉVIA DA AMOSTRA, PRONTO PARA USO, CONTENDO CONTROLE POSITIVO, CONTROLE NEGATIVO E LÁTEX, PARA PROVA QUALITATIVA E SEMI-QUANTITATIVA, SENSIBILIDADE ANALÍTICA DE 200 UI/ML, CAPACIDADE PARA REALIZAR 100 TESTES.</t>
  </si>
  <si>
    <t>FATOR REUMATÓIDE (FR), METODOLOGIA: AGLUTINAÇÃO DE PARTÍCULAS DE LÁTEX, SEM DILUIÇÃO PRÉVIA DA AMOSTRA, PRONTO PARA USO, CONTENDO CONTROLE POSITIVO, CONTROLE NEGATIVO E LÁTEX, PARA PROVA QUALITATIVA E SEMI-QUANTITATIVA, SENSIBILIDADE ANALÍTICA DE 8 UI/ML, CAPACIDADE PARA REALIZAR 100 TESTES.</t>
  </si>
  <si>
    <t>LATEX PCR. EMBALAGEM C/ 2.0 FRASCOS P/100 TESTES CADA. SENSIBILIDADE DE 6MG/L. FORNECIMENTO INCLUSO DE 1 PLACAS CARTÃO PARA CADA CAIXA DE TESTE.</t>
  </si>
  <si>
    <t>VDRL – SUSPENSÃO DE ANTÍGENO VDRL PARA PROVAS DE FLOCULAÇÃO EM LÂMINAS, QUALITATIVAS E SEMI-QUANTITATIVAS, PARA DETECÇÃO DE ANTICORPOS REAGÍNICOS. A SUSPENSÃO DE ANTÍGENO DEVE SER PRONTA PARA USO E QUE NÃO NECESSITE DE INATIVAÇÃO DO SORO. A SUSPENSÃO ANTIGÊNICA DEVE SER HOMOGÊNEA E FINA, PORÉM, COM FORTE AGLUTINAÇÃO NAS REAÇÕES POSITIVAS. OS TÍTULOS DOS SOROS DEVEM SER REPRODUTÍVEIS COM DIFERENÇAS MÁXIMAS DE UMA DILUIÇÃO ENTRE REPLICATAS, METODOLOGIA: REAÇÃO DE FLOCULAÇÃO, CAPACIDADE PARA REALIZAR 300 TESTES.</t>
  </si>
  <si>
    <t>TUBO P/ COLETA DE SANQUE A VACUO COM SISTEMA DE SEGURANÇA, FABRICADO EM PLASTICO P.E.T. TRANSPARENTE, TAMANHO 13 X 75 MM, ESTERIL, DESCARTAVEL, INCOLOR, COM EDTA K3 JATEADO NA PAREDE DO TUBO, VOLUME DE ASPIRAÇÃO 4,0 ML, COM TAMPA SILICONIZADA, INDICADO PARA ABERTURA MANUAL (SEM EFEITO AEROSOL E DETONADOR), CAPA PROTETORA NA COR ROXA,  COM REGISTRO NO MINISTÉRIO DA SAÚDE; ENTREGAR EMBALAGEM C/50 UNIDADES.</t>
  </si>
  <si>
    <t>TUBO P/ COLETA DE SANQUE A VACUO COM SISTEMA DE SEGURANÇA, FABRICADO EM PLASTICO P.E.T. TRANSPARENTE, TAMANHO 13 X 75 MM, ESTERIL, DESCARTAVEL, INCOLOR, COM EDTA K3 JATEADO NA PAREDE DO TUBO, VOLUME DE ASPIRAÇÃO 2,0 ML, COM TAMPA SILICONIZADA, INDICADO PARA ABERTURA MANUAL (SEM EFEITO AEROSOL E DETONADOR), CAPA PROTETORA NA COR ROXA,  COM REGISTRO NO MINISTÉRIO DA SAÚDE; ENTREGAR EMBALAGEM C/50 UNIDADES.</t>
  </si>
  <si>
    <t>TUBO P/COLETA DE SANQUE A VACUO COM SISTEMA DE SEGURANÇA, FABRICADO EM PLASTICO P.E.T.TRANSPARENTE, TAMANHO 13 X 75 MM, ESTERIL, DESCARTAVEL, INCOLOR, COM GEL SEPARADOR, VOLUME DE ASPIRAÇÃO 4,0 ML; TUBO PULVERIZADO INTERNAMENTE COM ACELERADOR DE COÁGULO (SIO2); TOTALMENTE INERTE AO SANGUE; NÃO SOLÚVEL EM SANGUE; ELABORADO PARA NÃO ALTERAR QUALQUER EVOLUÇÃO BIOQUÍMICA DO SANGUE; C/ TAMPA SILICONIZADA INDICADO PARA ABERTURA MANUAL (SEM EFEITO AEROSOL E DETONADOR) E CAPA PROTETORA NA COR VERMELHA,  COM REGISTRO NO MINISTÉRIO DA SAÚDE; ENTREGAR EMBALAGEM C/50 UNIDADES.</t>
  </si>
  <si>
    <t>TUBO P/COLETA DE SANQUE A VACUO COM SISTEMA DE DEGURANÇA, FABRICADO EM PLASTICO P.E.T. TRANSPARENTE, TAMANHO 13 X 75 MM, ESTERIL, DESCARTAVEL, INCOLOR, COM FLUORETO DE SODIO + EDTA K3, VOLUME DE ASPIRAÇÃO 4,0 ML C /TAMPA SILICONIZADA INDICADO PARA ABERTURA MANUAL (SEM EFEITO AEROSOL E DETONADOR) E CAPA PROTETORA NA COR CINZA;  COM REGISTRO NO MINISTÉRIO DA SAÚDE; ENTREGAR EMBALAGEM C/50 UNIDADES.</t>
  </si>
  <si>
    <t>TUBO P/COLETA DE SANQUE A VACUO COM SISTEMA DE SEGURANÇA, FABRICADO EM PLASTICO P.E.T. TRANSPARENTE, PAREDE DUPLA COM SISTEMA 2 EM 1 (TUBOS SANDWISH), ONDE A PAREDE EXTERNA DO TUBO É DE P.E.T E A INTERNA DE POLIPROPILENO, TAMANHO 13 X 75 MM, ESTERIL, DESCARTAVEL, INCOLOR, COM CITRATO DE SÓDIO TAMPONADO 3,2% JATEADO EM PAREDE, VOLUME DE ASPIRAÇÃO 3,5 ML C/ TAMPA SILICONIZADA INDICADO PARA ABERTURA MANUAL (SEM EFEITO AEROSOL E DETONADOR) E CAPA PROTETORA NA COR AZUL; COM REGISTRO NO MINISTÉRIO DA SAÚDE; ENTREGAR EMBALAGEM C/50 UNIDADES.</t>
  </si>
  <si>
    <t>TUBO P/COLETA DE SANQUE A VACUO COM SISTEMA DE SEGURANÇA, FABRICADO EM PLASTICO P.E.T. TRANSPARENTE, PAREDE DUPLA COM SISTEMA 2 EM 1 (TUBOS SANDWISH), ONDE A PAREDE EXTERNA DO TUBO É DE P.E.T E A INTERNA DE POLIPROPILENO, TAMANHO 13 X 75 MM, ESTERIL, DESCARTAVEL, INCOLOR, COM CITRATO DE SÓDIO TAMPONADO 3,2% JATEADO EM PAREDE, VOLUME DE ASPIRAÇÃO 2,0 ML C/ TAMPA SILICONIZADA INDICADO PARA ABERTURA MANUAL (SEM EFEITO AEROSOL E DETONADOR) E CAPA PROTETORA NA COR AZUL; COM REGISTRO NO MINISTÉRIO DA SAÚDE; EMBALAGEM C/50 UNID.</t>
  </si>
  <si>
    <t>TUBO P/COLETA DE SANQUE A VACUO, COM SISTEMA DE SEGURANÇA, FABRICADO EM PLÁSTICO P.E.T. TRANSPARENTE, TAMANHO 13 X 75 MM, ESTERIL, DESCARTAVEL, INCOLOR, SEM ADIÇÃO DE QUALQUER ADITIVO, PODENDO SER USADO TANTO PARA OBTENÇÃO DE SORO COMO TUBO PARA TRANSPORTE, VOLUME DE ASPIRAÇÃO 3,0 ML C/ TAMPA SILICONIZADA INDICADO PARA ABERTURA MANUAL (SEM EFEITO AEROSOL E DETONADOR) E CAPA PROTETORA NA COR BRANCA;  COM REGISTRO NO MINISTÉRIO DA SAÚDE; ENTREGAR EMBALAGEM C/50 UNIDADES.</t>
  </si>
  <si>
    <t>AGULHA PARA COLETA MÚLTIPLA DE SANGUE A VÁCUO, MEDINDO 25 X 0,7MM (22G X 1), COM BISEL TRIFACETADO, SILICONIZADA, CÂMARA TRANSPARENTE PARA VISUALIZAÇÃO DO SANGUE NO MOMENTO DA PUNÇÃO, ESTERILIZADA POR ÓXIDO DE ETILENO (ETO). EMBALAGEM UNITÁRIA EM PLÁSTICO VERDE E TRANSPARENTE COM LACRE DE SEGURANÇA EM PAPEL, CONTENDO: CALIBRE DA AGULHA, NÚMERO DE LOTE.</t>
  </si>
  <si>
    <t>AGULHA PARA COLETA MÚLTIPLA DE SANGUE A VÁCUO, MEDINDO 25 X 0,8MM (21G X 1), COM BISEL TRIFACETADO, SILICONIZADA, CÂMARA TRANSPARENTE PARA VISUALIZAÇÃO DO SANGUE NO MOMENTO DA PUNÇÃO, ESTERILIZADA POR ÓXIDO DE ETILENO (ETO). EMBALAGEM UNITÁRIA EM PLÁSTICO VERDE E TRANSPARENTE COM LACRE DE SEGURANÇA EM PAPEL, CONTENDO: CALIBRE DA AGULHA, NÚMERO DE LOTE.</t>
  </si>
  <si>
    <t>ADAPTADOR EM PLÁSTICO RÍGIDO, NÃO ESTÉRIL, REUTILIZAVEL, PARA AGULHA MÚLTIPLA DE SANGUE A VÁCUO E TUBOS DE 13 MM E 16 MM, FLANGE E MARCA GUIA COM DISPOSITIVO DE SEGURANÇA JUNTO A BASE DO ADPTADOR.</t>
  </si>
  <si>
    <t>SWAB ESTERIL, COM HASTE METALICA, PONTA EM RAYON, EMBALADO INDIVIDUALMENTE EM PAPEL GRAU CIRURGICO, PARA COLETA DE SECREAÇÃO URETRAL</t>
  </si>
  <si>
    <t>SWAB ESTERIL, COM HASTE PLÁSTICA, PONTA EM RAYON, EMBALADO INDIVIDUALMENTE EM TUBO PLASTICO SEM ADITIVOS, PARA COLETA DE SECREÇÃO VAGINAL</t>
  </si>
  <si>
    <t>ESCOVA PARA LAVAR VIDRARIAS 25 MM DE DIÂMETRO COM CERDAS EM CRINA.</t>
  </si>
  <si>
    <t>ESCOVA PARA LAVAR VIDRARIAS 10 MM DE DIÂMETRO COM CERDAS EM CRINA.</t>
  </si>
  <si>
    <t>CRONÔMETRO DIGITAL PROGRESSIVO.</t>
  </si>
  <si>
    <t>PINÇA CIRURGICA, AÇO INOXIDAVEL, MODELO DISSECÇÃO MEDINDO 16 CM.</t>
  </si>
  <si>
    <t>ESTANTE P/ TUBOS DE ENSAIO 13/75 EM ARAME REVESTIDO DE PVC C/ CAPAC. P/ 40 TUBOS. COR BRANCO</t>
  </si>
  <si>
    <t>ESTANTE P/ TUBOS DE ENSAIO 13/75 EM ARAME REVESTIDO DE PVC C/ CAPAC. P/ 15 TUBOS. COR BRANCO</t>
  </si>
  <si>
    <t>SUPORTE PARA 10 PIPETAS WESTERGREEN. BASE CONFECCIONADA EM FERRO COM PINTURA EPOXI.
HASTE E SUPORTE SUPERIOR CONFECCIONADOS EM ALUMÍNIO.</t>
  </si>
  <si>
    <t>GLICERINA P.A.  C3H803 P.M.92,09 VOLUME 1 LITRO.</t>
  </si>
  <si>
    <t>MIF, SOLUÇÃO CONSERVANTE PARA FEZES, FRASCO DE 1 LITRO</t>
  </si>
  <si>
    <t>TURCK (SOLUÇÃO DILUIDORA PARA LEUCÓCITOS) – 500ML.</t>
  </si>
  <si>
    <t>ÓLEO DE IMERSÃO DE BAIXA VISCOSIDADE PARA MICROSCOPIA, DENSIDADE 1,02 G/CM3,  FRASCO 100 ML.</t>
  </si>
  <si>
    <t>CONTADOR DIGITAL DIFERENCIAL DE CÉLULAS SANGUINEAS COM 12 TECLAS. ALARME SONORO E BLOQUEIO AUTOMATICO PARA 100 CELULAS CONTADAS.</t>
  </si>
  <si>
    <t>LÂMPADA HALOGENA P/ MICROSCÓPIO, 6V/20W</t>
  </si>
  <si>
    <t>TERMOMETRO MAXIMA E MINIMA COM FUNÇÃO EXTERNA E INTERNA. COM ALARME SONORO. FABRICADO EM PLÁSTICO ABS. SENSOR COM PONTEIRA PLÁSTICA EM CABO DE 1,80CM. DISPLAYS DE CRISTAL LÍQUIDO (LCD) DE TRÊS DÍGITOS.</t>
  </si>
  <si>
    <t>DENGUE TESTE RÁPIDO (IGG E IGM). KIT PARA DETECÇÃO DE ANTICORPOS IGG E IGM. SENSIBILIDADE ACIMA DE 98% E ESPECIFICIDADE ACIMA DE 98%. APRESENTAÇÃO: DISPOSITIVO DE TESTE. KIT COMPLETO PARA EXECUÇÃO DO TESTE. ESTABILIDADE: O TESTE DEVE SER DESENVOLVIDO PARA SER CONSERVADO EM TEMPERATURAS ENTRE 2 A 30ºC. AMOSTRAS: SORO, PLASMA OU SANGUE TOTAL. METODOLOGIA: IMUNOCROMATOGRÁFICA.</t>
  </si>
  <si>
    <t>DENGUE TESTE RÁPIDO (NS1). KIT PARA DETERMINAÇÃO QUALITATIVA DO ANTÍGENO NS1 DO VÍRUS DA DENGUE COM SENSIBILIDADE ACIMA DE 95% E ESPECIFICIDADE ACIMA DE 98%. KIT COMPLETO PARA EXECUÇÃO DO TESTE. ESTABILIDADE: O TESTE DEVE SER DESENVOLVIDO PARA SER CONSERVADO EM TEMPERATURAS ENTRE 2 A 30ºC. AMOSTRAS: SORO, PLASMA OU SANGUE TOTAL. METODOLOGIA: IMUNOCROMATOGRÁFICA.</t>
  </si>
  <si>
    <t>HBSAG TESTE RÁPIDO. KIT PARA A DETERMINAÇÃO QUALITATIVA DO ANTÍGENO DE SUPERFÍCIE DA HEPATITE B (HBSAG), METODOLOGIA: IMUNOCROMATOGRÁFICA, USANDO ANTICORPOS MONO E POLICLONAIS IMOBILIZADOS NA MEMBRANA PARA IDENTIFICAÇÃO SELETIVA DE HBSAG EM AMOSTRA DE SORO, KIT COMPLETO PARA EXECUÇÃO DO TESTE, SENSIBILIDADE DE 100% E ESPECIFICIDADE 99% OU MAIOR.</t>
  </si>
  <si>
    <t>HCV TESTE RÁPIDO.TESTE IMUNOCROMATOGRÁFICO RÁPIDO PARA DETERMINAÇÃO QUALITATIVA DO ANTICORPO ANTI-HCV (ANTICORPO DO VÍRUS DA HEPATITE C) EM AMOSTRAS DE SORO OU SANGUE TOTAL USANDO ANTÍGENOS SINTÉTICOS RECOMBIANTES IMOBILIZADOS NA MEMBRANA PARA IDENTIFICAÇÃO SELETIVA DE ANTI-HCV, KIT COMPLETO PARA EXECUÇÃO DO TESTE, SENSIBILIDADE DE 100% E ESPECIFICIDADE DE 99,8% OU MAIOR.</t>
  </si>
  <si>
    <t>HIV TESTE RÁPIDO, METODOLOGIA IMUNOCROMATOGRÁFICA, DETECÇÃO DIFERENCIADA ENTRE OS VÍRUS TIPOS 1 E 2, UTILIZA SORO, PLASMA OU SANGUE TOTAL COMO AMOSTRA, SENSIBILIDADE DE 100% E ESPECIFICIDADE DE 99,8% OU MAIOR, SUB-TIPO 0 DETECTÁVEL, FÁCIL DE USAR, SIMPLES, PROCEDIMENTO EM 2 ETAPAS, NÃO NECESSITA INSTRUMENTAÇÃO, LEITURA VISUAL, FÁCIL DE INTERPRETAR OS RESULTADOS, KIT COMPLETO PARA EXECUÇÃO DO TESTE, ARMAZENAGEM A TEMPERATURA AMBIENTE.</t>
  </si>
  <si>
    <t>TESTE IMUNOENSAIO FLUORESCENTE (FIA) PARA DETERMINAÇÃO QUANTITATIVA DE ANTICORPOS IGM / IGG CONTRA O SARS-COV-2 EM AMOSTRAS DE SANGUE TOTAL/SORO/PLASMA HUMANO. SENSIBILIDADE CLINICA MINIMA DE 95,8%, ESPECIFICIDADE CLINICA MINIMA DE 97,0%.</t>
  </si>
  <si>
    <t>TESTE IMUNOENSAIO FLUORESCENTE (FIA) PARA DETERMINAÇÃO QUANTITATIVA DE ANTIGENO CONTRA O SARS-COV-2 EM AMOSTRAS DE NASOFARINGE HUMANO. SENSIBILIDADE CLINICA MINIMA DE 98%, ESPECIFICIDADE CLINICA MINIMA DE 98%.</t>
  </si>
  <si>
    <t>REAGENTE PARA PESQUISA QUALITATIVA DE GLICOSURIA IN VITRO (REATIVO DE BENEDICT) 500ML</t>
  </si>
  <si>
    <t>GONADOTROFINA CORIÔNICA HUMANA (HCG) ATRAVÉS DA FRAÇÃO Β-HCG, METODOLOGIA: IMUNOCROMATOGRÁFICA, USANDO REAGENTE MONOCLONAL, AFIXADA EM BASE PLÁSTICA, FORMANDO TIRA REATIVA, SORO E URINA COMO AMOSTRAS, SENSIBILIDADE ANALÍTICA DE 25 MUI/ML</t>
  </si>
  <si>
    <t>FITA PARA ANALISE DE URINA. TIRAS REAGENTES DE 11 (ONZE) ÁREAS E FORNECIMENTO DE UMA CENTRÍFUGA  COM CAPACIDADE PARA 20 TUBOS, VELOCIDADE DE 500 A 4000 RPM.</t>
  </si>
  <si>
    <t>TUBO CÔNICO TIPO FALCON CENTRIFUGAÇÃO 15 ML.</t>
  </si>
  <si>
    <t>COLETOR PERFUROCORTANTE, DESENVOLVIDO EM PLÁSTICO RIGIDO (POLIPROPILENO), TRANSLÚCIDO PODENDO VISUALIZAR O CONTEÚDO, ALTA RESISTÊNCIA, EVITANDO PERFURAÇÕES E VAZAMENTOS, COM TRAVAS DEFINITIVAS PARA ENCAIXE E DESCARTE, CORTE NA TAMPA PARA DESCARTE DE AGULHAS, LANCETAS, E OUTROS MATERIAIS, IMPERMEÁVEL. ALÇA PARA TRANSPORTE SEGURO. TAMPA COM TRAVA DEFINITIVA PARA DESCARTE.
APRESENTAÇÃO: 1 A 3 LITROS</t>
  </si>
  <si>
    <t>TORNIQUETE GARROTE COM APROXIMADAMENTE 36 CM EM BORRACHA SINTÉTICA, SEM LÁTEX, SEM TALCO, DESCARTÁVEL, PARA ESTASE VENOSA, LIVRE DE PROTEÍNAS QUE CAUSAM ALERGIA. ROLO COM 25 TIRAS</t>
  </si>
  <si>
    <t>ENVELOPE PLÁSTICO PARA RESULTADO DE EXAME LABORATORIAL. MEDIDA 11X24CM</t>
  </si>
  <si>
    <t>CAIXA TERMICA COM ALÇA RIGIDA. CAPACIDADE PARA 32 LITROS. COM TERMOMETRO DIGITAL MAXIMA E MINIMA ACOPLADO. DISPLAY LCD APARÊNCIA SIMPLES ALIMENTAÇÃO POR 2 X LR44 BATERIAS BOTÃO FAIXA DE TEMPERATURA: -50 ~ +110°C PRECISÃO: ±1° TAMANHO DISPLAY: 47X28X14MM  ACOMPANHA BATERIA. MATERIAL: POLIPROPILENO E REVESTIMENTO INTERNO EM EPS MEDIDAS INTERNAS: 34X37X24 CM. MEDIDAS EXTERNAS: 46X44X30 CM</t>
  </si>
  <si>
    <t>TESTE IMUNOCROMATOGRÁFICO RÁPIDO PARA DETERMINAÇÃO QUALITATIVA DE ANTICORPOS TOTAIS (IGG, IGM E IGA) ANTI- TREPONEMA PALLIDUM EM AMOSTRAS DE SORO, PLASMA OU SANGUE TOTAL. SENSIBILIDADE CLINICA MINIMA DE 99,0%, ESPECIFICIDADE CLINICA MINIMA DE 99,0%.</t>
  </si>
  <si>
    <t>LOCAÇÃO EQUIPAMENTO DE HEMATOLOGIA</t>
  </si>
  <si>
    <t>LOCAÇÃO ANALISADOR DE BIOQUÍMICA</t>
  </si>
  <si>
    <t>DOSIMETRIA PESSOAL DOS SERVIDORES</t>
  </si>
  <si>
    <t>SERVIÇO DE PROTEÇÃO RADIOLÓGICA.</t>
  </si>
  <si>
    <t>TESTE DE ACEITAÇÃO E CONTROLE DE QUALIDADE DO ULTRASSOM</t>
  </si>
  <si>
    <t>TESTE DE CONSTÂNCIA ANUAL DO EQUIPAMENTO DE RAIOS X.</t>
  </si>
  <si>
    <t>SERVIÇO DE MANUTENÇÃO PREVENTIVA RAIOS X, IMPRESSORA E TELA</t>
  </si>
  <si>
    <t>SISTEMA DE ARMAZENAMENTO E COMUNICAÇÃO DE IMAGENS DE RAIOS X - PACS.</t>
  </si>
  <si>
    <t>CONTROLE EXTERNO DE QUALIDADE PARA LABORATÓRIO</t>
  </si>
  <si>
    <t>ESTUFA DIGITAL DE SECAGEM E ESTERILIZAÇÃO DE MATERIAL, CAPACIDADE DE 110 L</t>
  </si>
  <si>
    <t>CENTRÍFUGA DE BANCADA, COM TIMER ELETRÔNICO E TRAVA DE SEGURANÇA NA TAMPA, VELOCODADE DE ATÉ 3.500 RPM, CAPACIDADE DE 28 TUBOS DE 10 ML</t>
  </si>
  <si>
    <t>BANHO-MARIA DIGITAL CAPACIDADE 5 L</t>
  </si>
  <si>
    <t>MICROSCÓPIO BINOCULAR NIKON ECLIPSE E200</t>
  </si>
  <si>
    <t>MOBILIÁRIO SALA DE COLETA E RECEPÇÃO</t>
  </si>
  <si>
    <t>MOBILIÁRIO POSTO DE COLETA</t>
  </si>
  <si>
    <t>1030210032110 - MANUTENÇÃO CISMEPI - CONTRATO DE RATEIO</t>
  </si>
  <si>
    <t>RATEIO PELA PARTICIPAÇÃO EM CONSÓRCIO PÚBLICO</t>
  </si>
  <si>
    <t>1030210032136 - CONTRATO DE RATEIO DO ICISMEP - SAÚDE</t>
  </si>
  <si>
    <t>1030210032141 - MANUTENÇÃO CIS URGE MÉDIO PIRACICABA - CONTRATO DE RATEIO</t>
  </si>
  <si>
    <t>1030310042111 - GESTÃO DOS SERVIÇOS DE DISTRIBUIÇÃO DE MEDICAMENTOS</t>
  </si>
  <si>
    <t>ALMOTOLIA</t>
  </si>
  <si>
    <t>BALDE PLÁSTICO GRANDE</t>
  </si>
  <si>
    <t>BUCHA DUPLA FACE</t>
  </si>
  <si>
    <t>COADOR PARA CAFÉ</t>
  </si>
  <si>
    <t>EMBALAGEM DE SABÃO DE BARRA</t>
  </si>
  <si>
    <t>ESCOVA DE LAVAR VASO SANITÁRIO</t>
  </si>
  <si>
    <t>ESCOVA DE ROUPA</t>
  </si>
  <si>
    <t>FARDO DE PAPEL HIGIÊNICO</t>
  </si>
  <si>
    <t>FARDO DE PAPEL TOALHA</t>
  </si>
  <si>
    <t>FLANELA DE LIMPEZA</t>
  </si>
  <si>
    <t>GALÃO DE 5 LITROS DE  ÁLCOOL GEL</t>
  </si>
  <si>
    <t>GALÃO DE 5 LITROS DE SABÃO PASTOSO</t>
  </si>
  <si>
    <t>GALÃO DE 5 LITROS SABONETE LÍQUIDO</t>
  </si>
  <si>
    <t>GARRAFA TÉRMICA 1 LITRO</t>
  </si>
  <si>
    <t>ISQUEIRO A GÁS GRANDE</t>
  </si>
  <si>
    <t>LITRO DE ÁLCOOL LÍQUIDO</t>
  </si>
  <si>
    <t>LITRO DE DESINFETANTE</t>
  </si>
  <si>
    <t>LITROS DE ÁGUA SANITÁRIA</t>
  </si>
  <si>
    <t>LITROS DE CÊRA LÍQUIDA</t>
  </si>
  <si>
    <t>PÁ PARA LIXO PLÁSTICA</t>
  </si>
  <si>
    <t>PACOTE DE AÇÚCAR 5KG</t>
  </si>
  <si>
    <t>PACOTE DE BOMBRIL</t>
  </si>
  <si>
    <t>PACOTE DE COPO DESCARTÁVEL COM 100 UND</t>
  </si>
  <si>
    <t>PACOTE DE PÓ DE CAFÉ</t>
  </si>
  <si>
    <t>ROLO SACO PLÁSTICO TRANSPARENTE 19X27,8 CM C/ 1000</t>
  </si>
  <si>
    <t>SACO DE LIXO (100 LITROS) EMBALAGEM</t>
  </si>
  <si>
    <t>SACO DE LIXO (60 LITROS) EMBALAGEM</t>
  </si>
  <si>
    <t>TORNEIRA PARA FILTRO DE BARRO</t>
  </si>
  <si>
    <t>VASSOURA</t>
  </si>
  <si>
    <t>VELA PARA FILTRO</t>
  </si>
  <si>
    <t>VIDRO DE DETERGENTE</t>
  </si>
  <si>
    <t>PACOTE DE FOLHA CHAMEX A4   500 FOLHAS</t>
  </si>
  <si>
    <t>PACOTES DE GOMINHA</t>
  </si>
  <si>
    <t>ENVELOPE TAMANHO A4</t>
  </si>
  <si>
    <t>FITAS CREPE FINA</t>
  </si>
  <si>
    <t>FITA CREPE LARGA</t>
  </si>
  <si>
    <t>CANETA ESFEROGRÁFICA PRETA</t>
  </si>
  <si>
    <t>CLIPS TAMANHO MÉDIO CAIXA COM 212</t>
  </si>
  <si>
    <t>CLIPS TAMANHO GRANDE CAIXA COM 212</t>
  </si>
  <si>
    <t>GRAMPO TAMANHO 26/06</t>
  </si>
  <si>
    <t>EXTRATOR</t>
  </si>
  <si>
    <t>TESOURA TAMANHO MÉDIO</t>
  </si>
  <si>
    <t>TESOURA TAMANHO GRANDE</t>
  </si>
  <si>
    <t>RÉGUA</t>
  </si>
  <si>
    <t>VIDRO DE COLA LÍQUIDA TAMANHO MÉDIO OU GRANDE</t>
  </si>
  <si>
    <t>CAIXA BOX PARA ARQUIVO</t>
  </si>
  <si>
    <t>PERFURADOR DE PAPEL</t>
  </si>
  <si>
    <t>CALCULADORA GRANDE</t>
  </si>
  <si>
    <t>TINTA PARA CARIMBO</t>
  </si>
  <si>
    <t>LIVRO ATA</t>
  </si>
  <si>
    <t>CADERNO BROCHURÃO</t>
  </si>
  <si>
    <t>CADERNO PROTOCOLO</t>
  </si>
  <si>
    <t>PASTA COM ELÁSTICO</t>
  </si>
  <si>
    <t>PASTA SUSPENSA PARA ARQUIVO</t>
  </si>
  <si>
    <t>ACICLOVIR 400 MG COMPRIMIDO</t>
  </si>
  <si>
    <t>ACICLOVIR 50MG/G  BISNAGA 10G</t>
  </si>
  <si>
    <t>BUDESONIDA 32 MCG SPRAY NASAL 120 DOSES</t>
  </si>
  <si>
    <t>BUDESONIDA 50 MCG SPRAY NASAL 120 DOSES</t>
  </si>
  <si>
    <t>CARBAMAZEPINA 20 MG/ML  FRASCO DE 100ML</t>
  </si>
  <si>
    <t>CARBONATO DE CÁLCIO 500 MG COMPRIMIDO</t>
  </si>
  <si>
    <t>CARVEDILOL 12,5 MG COMPRIMIDO</t>
  </si>
  <si>
    <t>CEFALEXINA 50 MG/ML FRASCO 60 ML</t>
  </si>
  <si>
    <t>CETOCONAZOL 200 MG COMPRIMIDO</t>
  </si>
  <si>
    <t>CIPROFLOXACINO 500 MG COMPRIMIDO</t>
  </si>
  <si>
    <t>CLOMIPRAMINA 25 MG COMPRIMIDO</t>
  </si>
  <si>
    <t>CLONAZEPAM 2,5 MG/ML FRASCO 20 ML</t>
  </si>
  <si>
    <t>CLORETO DE SÓDIO 0,9%  10 ML AMPOLA</t>
  </si>
  <si>
    <t>CLORIDRATO DE BIPERIDENO 5 MG/ML AMPOLA 1ML</t>
  </si>
  <si>
    <t>CLORIDRATO DE LIDOCAÍNA  SEM VASOCONSTRITOR 2% 20ML</t>
  </si>
  <si>
    <t>CLORIDRATO DE LIDOCAÍNA 2%  GELÉIA 30G</t>
  </si>
  <si>
    <t>CLORIDRATO DE METFORMINA 850 MG COMPRIMIDO</t>
  </si>
  <si>
    <t>CLORIDRATO DE PROMETAZINA 25 MG COMPRIMIDO</t>
  </si>
  <si>
    <t>CLORPROMAZINA  INJETÁVEL 5 MG/ML   AMPOLA 5ML</t>
  </si>
  <si>
    <t>CLORPROMAZINA 100 MG COMPRIMIDO</t>
  </si>
  <si>
    <t>CLORPROMAZINA 25 MG COMPRIMIDO</t>
  </si>
  <si>
    <t>CLORPROMAZINA 4% FRASCO 20 ML</t>
  </si>
  <si>
    <t>DEXCLORFENIRAMINA 0,4MG/ML FRASCO 100 ML</t>
  </si>
  <si>
    <t>DIAZEPAM 10 MG COMPRIMIDO</t>
  </si>
  <si>
    <t>DIAZEPAM 5 MG/ML AMPOLA 2ML</t>
  </si>
  <si>
    <t>DIGOXINA 0,25 COMPRIMIDO</t>
  </si>
  <si>
    <t>DIPIRONA SÓDICA 500MG/ML FRASCO 10ML</t>
  </si>
  <si>
    <t>DIPIRONA SÓDICA INJETÁVEL 500MG/ML AMPOLA 2ML</t>
  </si>
  <si>
    <t>ESPAÇADOR PARA INALAÇÃO</t>
  </si>
  <si>
    <t>FENITOÍNA  50 MG/ML AMPOLA 5ML</t>
  </si>
  <si>
    <t>FENITOÍNA 100 MG COMPRIMIDO</t>
  </si>
  <si>
    <t>FENOBARBITAL 100 MG COMPRIMIDO</t>
  </si>
  <si>
    <t>FENOBARBITAL 100 MG/ML AMPOLA 2ML</t>
  </si>
  <si>
    <t>FENOBARBITAL 4% FRASCO 20ML</t>
  </si>
  <si>
    <t>FLUCONAZOL 150 MG CÁPSULA</t>
  </si>
  <si>
    <t>FLUOXETINA 20 MG CÁPSULA</t>
  </si>
  <si>
    <t>FORMOTEROL + BUDESONIDA 12/400 MCG PÓ INALANTE 60 D</t>
  </si>
  <si>
    <t>FORMOTEROL + BUDESONIDA 6/200 MCG PÓ INALANTE 60 D</t>
  </si>
  <si>
    <t>FOSF.DIS. DE DEXAMETASONA 4 MG/ML AMPOLA 2,5ML</t>
  </si>
  <si>
    <t>FUROSEMIDA 10 MG/ML AMPOLA  2ML</t>
  </si>
  <si>
    <t xml:space="preserve">FUROSEMIDA 40 MG COMPRIMIDO                                                             </t>
  </si>
  <si>
    <t>GLICLAZIDA (LIB PROL) 30 MG COMPRIMIDO</t>
  </si>
  <si>
    <t>GLICOSE  50% AMPOLA 20ML</t>
  </si>
  <si>
    <t>HALOPERIDOL 1 MG COMPRIMIDO</t>
  </si>
  <si>
    <t>HALOPERIDOL 2 MG/ML  FRASCO 20 ML</t>
  </si>
  <si>
    <t>HALOPERIDOL 5 MG COMPRIMIDO</t>
  </si>
  <si>
    <t xml:space="preserve">HALOPERIDOL 5MG/ML AMPOLA L 1ML                  </t>
  </si>
  <si>
    <t>HALOPERIDOL DECANOATO 70,52 MG/ML AMPOLA 1 ML</t>
  </si>
  <si>
    <t>HEMITARTARATO DE EPINEFRINA 1 MG/ML AMPOLA 1ML</t>
  </si>
  <si>
    <t>IBUPROFENO 50 MG/ML FRASCO 30ML</t>
  </si>
  <si>
    <t>IVERMECTINA 6 MG COMPRIMIDO</t>
  </si>
  <si>
    <t>LEVODOPA+CARBIDOPA 250/25 MG COMPRIMIDO</t>
  </si>
  <si>
    <t>LEVOTIROXINA 100 MCG COMPRIMIDO</t>
  </si>
  <si>
    <t>LEVOTIROXINA 25 MCG COMPRIMIDO</t>
  </si>
  <si>
    <t>LEVOTIROXINA 50 MCG COMPRIMIDO</t>
  </si>
  <si>
    <t>LORATADINA 1 MG/ML FRASCO 100 ML</t>
  </si>
  <si>
    <t>LORATADINA 10 MG COMPRIMIDO</t>
  </si>
  <si>
    <t>METOPROLOL (SUCCINATO) 50 MG COMPRIMIDO</t>
  </si>
  <si>
    <t>METRONIDAZOL 250 MG COMPRIMIDO</t>
  </si>
  <si>
    <t>METRONIDAZOL 40 MG/ML FRASCO 100 ML</t>
  </si>
  <si>
    <t>METRONIDAZOL GEL VAGINAL 100 MG/G  TUBO 50G</t>
  </si>
  <si>
    <t>MICONAZOL CREME VAGINAL 2% BISNAGA 80 G</t>
  </si>
  <si>
    <t>NISTATINA SUSPENSÃO ORAL 100.000 UI/ML FRASCO 50ML</t>
  </si>
  <si>
    <t>NORFLOXACINA 400 MG COMPRIMIDO</t>
  </si>
  <si>
    <t>NORTRIPTILINA 25 MG CÁPSULA</t>
  </si>
  <si>
    <t>NORTRIPTILINA 50 MG CÁPSULA</t>
  </si>
  <si>
    <t>ÓLEO MINERAL FRASCO  100ML</t>
  </si>
  <si>
    <t>PENICILINA G BENZATINA 1.200.000 UI FRASCO</t>
  </si>
  <si>
    <t>SULFAMETOXAZOL + TRIMET 400/80 MG COMPRIMIDO</t>
  </si>
  <si>
    <t>XINAF DE SALMETEROL + PROP DE FLUTICASONA 25/125MCG 120 DOSES</t>
  </si>
  <si>
    <t>XINAF DE SALMETEROL + PROP DE FLUTICASONA 25/50MCG 120 DOSES</t>
  </si>
  <si>
    <t>ÁCIDO FÓLICO 0,2 MG/ML FRASCO  30ML</t>
  </si>
  <si>
    <t>ÁCIDO FOLÍNICO 15 MG COMPRIMIDO</t>
  </si>
  <si>
    <t>ALENDRONATO 70 MG COMPRIMIDO</t>
  </si>
  <si>
    <t>AMOXICILINA + CLAVULANATO 50/12,5MG/ML 75 ML</t>
  </si>
  <si>
    <t>AMOXICILINA + CLAVULANATO 500/125 MG CÁPSULA</t>
  </si>
  <si>
    <t>AMOXICILINA 500 MG CÁPSULA</t>
  </si>
  <si>
    <t>ANLODIPINA 5 MG COMPRIMIDO</t>
  </si>
  <si>
    <t>AZITROMICINA 500 MG COMPRIMIDO</t>
  </si>
  <si>
    <t>BROMETO DE IPRATRÓPIO 0,25 MG/ML 20ML FRASCO</t>
  </si>
  <si>
    <t>CLORIDRATO DE BIPERIDENO 2 MG COMPRIMIDO</t>
  </si>
  <si>
    <t>CLORIDRATO DE METOCLOPRAMIDA 5 MG/ML AMPOLA 2ML</t>
  </si>
  <si>
    <t>LEVODOPA+BENSERAZIDA 200/50 MG COMPRIMIDO</t>
  </si>
  <si>
    <t>LOSARTANA 50 MG COMPRIMIDO</t>
  </si>
  <si>
    <t>OMEPRAZOL 20 MG CÁPSULA</t>
  </si>
  <si>
    <t>PARACETAMOL 200MG/ML   FRASCO 15ML</t>
  </si>
  <si>
    <t>PARACETAMOL 500 MG COMPRIMIDO</t>
  </si>
  <si>
    <t>PENICILINA G PROC + POTÁSSICA 300.000+100.000 UI 2ML</t>
  </si>
  <si>
    <t>PREDNISOLONA 1 MG/ ML  FRASCO 100 ML</t>
  </si>
  <si>
    <t>PREDNISONA 20 MG COMPRIMIDO</t>
  </si>
  <si>
    <t>PREDNISONA 5 MG COMPRIMIDO</t>
  </si>
  <si>
    <t>SAIS PARA REIDRATAÇÃO ORAL 27,9 ENVELOPE</t>
  </si>
  <si>
    <t>SINVASTATINA 10 MG COMPRIMIDO</t>
  </si>
  <si>
    <t>SINVASTATINA 40 MG COMPRIMIDO</t>
  </si>
  <si>
    <t>SUC. (SÓDICO) DE HIDROCORTISONA 500 MG  FRASCO</t>
  </si>
  <si>
    <t>SULFAMETOXAZOL + TRIMETROPINA 200/40MG/ML 100 ML</t>
  </si>
  <si>
    <t>SULFATO FERROSO 125MG/ML FRASCO 30ML</t>
  </si>
  <si>
    <r>
      <rPr>
        <sz val="11"/>
        <rFont val="Calibri"/>
        <charset val="134"/>
        <scheme val="minor"/>
      </rPr>
      <t>SULFATO FERROSO</t>
    </r>
    <r>
      <rPr>
        <b/>
        <sz val="11"/>
        <rFont val="Calibri"/>
        <charset val="134"/>
        <scheme val="minor"/>
      </rPr>
      <t xml:space="preserve"> </t>
    </r>
    <r>
      <rPr>
        <sz val="11"/>
        <rFont val="Calibri"/>
        <charset val="134"/>
        <scheme val="minor"/>
      </rPr>
      <t>40 MG COMPRIMIDO</t>
    </r>
  </si>
  <si>
    <t>ACETATO DE DEXAMETASONA 0,1% - CREME BISNAGA 10G</t>
  </si>
  <si>
    <r>
      <rPr>
        <sz val="11"/>
        <rFont val="Calibri"/>
        <charset val="134"/>
        <scheme val="minor"/>
      </rPr>
      <t xml:space="preserve">ÁCIDO FÓLICO 5MG COMPRIMIDO                       </t>
    </r>
    <r>
      <rPr>
        <b/>
        <sz val="11"/>
        <rFont val="Calibri"/>
        <charset val="134"/>
        <scheme val="minor"/>
      </rPr>
      <t xml:space="preserve">                        </t>
    </r>
  </si>
  <si>
    <t>ÁCIDO VALPRÓICO 250 MG CÁPSULA</t>
  </si>
  <si>
    <t>ÁCIDO VALPRÓICO 500 MG CÁPSULA</t>
  </si>
  <si>
    <t>ÁGUA BIDESTILADA  AMPOLA10ML</t>
  </si>
  <si>
    <t>ALBENDAZOL 400 MG COMPRIMIDO</t>
  </si>
  <si>
    <t>ALOPURINOL 100 MG COMPRIMIDO</t>
  </si>
  <si>
    <t>AMIODARONA 200 MG COMPRIMIDO</t>
  </si>
  <si>
    <t>CAPTOPRIL 25 MG COMPRIMIDO</t>
  </si>
  <si>
    <t>CEFALEXINA 500 MG COMPRIMIDO</t>
  </si>
  <si>
    <r>
      <rPr>
        <sz val="11"/>
        <rFont val="Calibri"/>
        <charset val="134"/>
        <scheme val="minor"/>
      </rPr>
      <t xml:space="preserve">ÁCIDO ACETIL SALICÍLICO 100 MG COMPRIMIDO                      </t>
    </r>
    <r>
      <rPr>
        <b/>
        <sz val="11"/>
        <rFont val="Calibri"/>
        <charset val="134"/>
        <scheme val="minor"/>
      </rPr>
      <t xml:space="preserve">                        </t>
    </r>
  </si>
  <si>
    <t>AMITRIPTILINA 25 MG COMPRIMIDO</t>
  </si>
  <si>
    <t>AMOXICILINA 50 MG/ML FRASCO 60 ML</t>
  </si>
  <si>
    <t>ATENOLOL 50 MG COMPRIMIDO</t>
  </si>
  <si>
    <t>CARVEDILOL 3,125 MG COMPRIMIDO</t>
  </si>
  <si>
    <t>CLORIDRATO DE PROMETAZINA 25 MG/ML  AMPOLA 2ML</t>
  </si>
  <si>
    <t>ENALAPRIL 20 MG COMPRIMIDO</t>
  </si>
  <si>
    <t>ESPIRONOLACTONA 25 MG COMPRIMIDO</t>
  </si>
  <si>
    <t>METILDOPA 250 MG COMPRIMIDO</t>
  </si>
  <si>
    <t>SALBUTAMOL  5 MG/ML FRASCO 10 ML</t>
  </si>
  <si>
    <t>SALBUTAMOL SPRAY 100MCG/DOSE  FRASCO 200 DOSES</t>
  </si>
  <si>
    <t>SINVASTATINA 20 MG COMPRIMIDO</t>
  </si>
  <si>
    <t>VALPROATO DE SÓDIO  50 MG/ML FRASCO 100 ML</t>
  </si>
  <si>
    <t>VARFARINA 5 MG COMPRIMIDO</t>
  </si>
  <si>
    <t>CARBAMAZEPINA 200 MG COMPRIMIDO</t>
  </si>
  <si>
    <r>
      <rPr>
        <sz val="11"/>
        <rFont val="Calibri"/>
        <charset val="134"/>
        <scheme val="minor"/>
      </rPr>
      <t>CLORIDRATO DE PROPRANOLOL</t>
    </r>
    <r>
      <rPr>
        <b/>
        <i/>
        <sz val="11"/>
        <rFont val="Calibri"/>
        <charset val="134"/>
        <scheme val="minor"/>
      </rPr>
      <t xml:space="preserve"> </t>
    </r>
    <r>
      <rPr>
        <sz val="11"/>
        <rFont val="Calibri"/>
        <charset val="134"/>
        <scheme val="minor"/>
      </rPr>
      <t xml:space="preserve"> 40 MG COMPRIMIDO   </t>
    </r>
    <r>
      <rPr>
        <b/>
        <i/>
        <sz val="11"/>
        <rFont val="Calibri"/>
        <charset val="134"/>
        <scheme val="minor"/>
      </rPr>
      <t xml:space="preserve"> </t>
    </r>
  </si>
  <si>
    <t>ENALAPRIL 10 MG COMPRIMIDO</t>
  </si>
  <si>
    <t>GLIBENCLAMIDA 5 MG COMPRIMIDO</t>
  </si>
  <si>
    <t>HIDROCLOROTIAZIDA 25 MG COMPRIMIDO</t>
  </si>
  <si>
    <t>LANCHE</t>
  </si>
  <si>
    <t>QUALIFICAÇÃO PROFISSIONAL</t>
  </si>
  <si>
    <t>ÁCIDO URSODESOXICÓLICO 150 MG COMPRIMIDO</t>
  </si>
  <si>
    <t>ÁCIDO URSODESOXICÓLICO 300 MG COMPRIMIDO</t>
  </si>
  <si>
    <t>APIXABANA 2,5 MG COMPRIMIDO</t>
  </si>
  <si>
    <t>ARIPIPRAZOL 10 MG COMPRIMIDO</t>
  </si>
  <si>
    <t>ARIPIPRAZOL 15 MG COMPRIMIDO</t>
  </si>
  <si>
    <t>ARIPIPRAZOL 20 MG COMPRIMIDO</t>
  </si>
  <si>
    <t>ARIPIPRAZOL 20 MG/ML FRASCO  30 ML</t>
  </si>
  <si>
    <t>BECLOMETASONA 50 MCG FRASCO 200 DOSES</t>
  </si>
  <si>
    <t>BIMATOPROSTA 0,3 MG/ML  FRASCO 3 ML</t>
  </si>
  <si>
    <t>BRIMONIDINA 1 MG/ML FRASCO 5 ML</t>
  </si>
  <si>
    <t>BRIMONIDINA+TIMOLOL 2/5MG/ML FRASCO 5 ML</t>
  </si>
  <si>
    <t>BRINZOLAMIDA 10 MG/ML FRASCO 5 ML</t>
  </si>
  <si>
    <t>BROMAZEPAM 6 MG COMPRIMIDO</t>
  </si>
  <si>
    <t>CARBAMAZEPINA 400 MG COMP LIBERAÇÃO PROLONGADA</t>
  </si>
  <si>
    <t>CICLOSPORINA 25 MG CÁPSULA</t>
  </si>
  <si>
    <t>CLOBAZAM 20 MG COMPRIMIDO</t>
  </si>
  <si>
    <t>CLOPIDOGREL 75 MG COMPRIMIDO</t>
  </si>
  <si>
    <t>DABIGATRANA 150 MG COMPRIMIDO</t>
  </si>
  <si>
    <t>DAPAGLIFLOZINA 10 MG COMPRIMIDO</t>
  </si>
  <si>
    <t>DARIFENACINA 15 MG COMPRIMIDO</t>
  </si>
  <si>
    <t>DEFLAZACORTE 6 MG COMPRIMIDO</t>
  </si>
  <si>
    <t>DENOSUMABE 60 MG/ML SERINGA PREENCHIDA</t>
  </si>
  <si>
    <t>DESVENLAFAXINA 100 MG COMP LIBERAÇÃO CONTROLADA</t>
  </si>
  <si>
    <t>DORZOLAMIDA 20 MG/ML FRASCO  5 ML</t>
  </si>
  <si>
    <t>DORZOLAMIDA+TIMOLOL 20/5MG/ML FRASCO 5 ML</t>
  </si>
  <si>
    <t>DULOXETINA 60 MG CÁPSULA</t>
  </si>
  <si>
    <t>DUTASTERIDA+TANSULOSINA 0,5/4 MG  CÁPSULA</t>
  </si>
  <si>
    <t>ENOXAPARINA 40 MG/0,4 ML SERINGAPRENCHIDA</t>
  </si>
  <si>
    <t>ESOMEPRAZOL 40 MG COMPRIMIDO</t>
  </si>
  <si>
    <t>ETOSSUXIMIDA 50 MG/ML FRASCO 120 ML</t>
  </si>
  <si>
    <t>GABAPENTINA 300 MG CÁPSULA</t>
  </si>
  <si>
    <t>GLICOSAMINA 1,5 G SACHÊ</t>
  </si>
  <si>
    <t>GLICOSAMINA+CONDROITINA 500/400 MG CÁPSULA</t>
  </si>
  <si>
    <t>HIDROXIZINE 2 MG/ML FRASCO 120 ML</t>
  </si>
  <si>
    <t>INSULINA GLARGINA 100 UI/ML FRASCO 10 ML</t>
  </si>
  <si>
    <t>INSULINA GLARGINA 100 UI/ML REFIL 3 ML</t>
  </si>
  <si>
    <t>INSULINA LISPRO 100 UI/ML REFIL 3 ML</t>
  </si>
  <si>
    <t>IVABRADINA 5 MG COMPRIMIDO</t>
  </si>
  <si>
    <t>LAMOTRIGINA 100 MG COMPRIMIDO</t>
  </si>
  <si>
    <t>LANSOPRAZOL 30 MG CÁPSULA</t>
  </si>
  <si>
    <t>LINAGLIPTINA+EMPAGLIFLOZINA 5/25 MG COMPRIMIDO</t>
  </si>
  <si>
    <t>LISDEXANFETAMINA 30 MG CÁPSULA</t>
  </si>
  <si>
    <t>LISDEXANFETAMINA 50 MG CÁPSULA</t>
  </si>
  <si>
    <t>LISDEXANFETAMINA 70 MG CÁPSULA</t>
  </si>
  <si>
    <t>METILFENIDATO 10 MG CÁPS LIBERAÇÃO PROLONGADA</t>
  </si>
  <si>
    <t>METILFENIDATO 36 MG CÁPS LIBERAÇÃO PROLONGADA</t>
  </si>
  <si>
    <t>METILFENIDATO 54 MG CÁPS LIBERAÇÃO PROLONGADA</t>
  </si>
  <si>
    <t>TARTARATO DE METOPROLOL 100 MG COMPRIMIDO</t>
  </si>
  <si>
    <t>MICOFENOLATO DE MOFETILA 500 MG COMPRIMIDO</t>
  </si>
  <si>
    <t>MIRABEGRONA 50 MG COMP LIBERAÇÃO CONTROLADA</t>
  </si>
  <si>
    <t>MORFINA 30 MG COMPRIMIDO</t>
  </si>
  <si>
    <t>OXIBUTININA 1 MG/ML FRASCO 120 ML</t>
  </si>
  <si>
    <t>OXIBUTININA 5 MG COMPRIMIDO</t>
  </si>
  <si>
    <t>PANTOPRAZOL 40 MG COMP LIBERAÇÃO CONTROLADA</t>
  </si>
  <si>
    <t>PARACETAMOL+CODEÍNA 500/30 MG COMPRIMIDO</t>
  </si>
  <si>
    <t>PERSEA GRATISSIMA+GLYCINE MAX 100/200MG CÁPSULA</t>
  </si>
  <si>
    <t>PREGABALINA 75 MG CÁPSULA</t>
  </si>
  <si>
    <t>PREGABALINA 150 MG CÁPSULA</t>
  </si>
  <si>
    <t>PROPAFENONA 300 MG COMPRIMIDO</t>
  </si>
  <si>
    <t>QUETIAPINA 100 MG COMPRIMIDO</t>
  </si>
  <si>
    <t>RIFAXIMINA 550 MG COMPRIMIDO</t>
  </si>
  <si>
    <t>RISPERIDONA 1 MG COMPRIMIDO</t>
  </si>
  <si>
    <t>RISPERIDONA 2 MG COMPRIMIDO</t>
  </si>
  <si>
    <t>RISPERIDONA 3 MG COMPRIMIDO</t>
  </si>
  <si>
    <t>RITUXIMABE 10 MG/ML FRASCO 50 ML</t>
  </si>
  <si>
    <t>RIVAROXABANA 20 MG COMPRIMIDO</t>
  </si>
  <si>
    <t>ROSUVASTATINA 10 MG COMPRIMIDO</t>
  </si>
  <si>
    <t>SACUBITRIL VALSARTANA 200 MG</t>
  </si>
  <si>
    <t>SILDENAFINA 20 MG COMPRIMIDO</t>
  </si>
  <si>
    <t>SOMATROPINA 15 MG/1,5ML FRASCO 1,5 ML</t>
  </si>
  <si>
    <t>TACROLIMO 0,3 MG/G TUBO  10 G</t>
  </si>
  <si>
    <t>TANSULOSINA 0,4 MG COMP LIBERAÇÃO CONTROLADA</t>
  </si>
  <si>
    <t>TRAVOPROSTA 0,04 MG/ML FRASCO 2,5 ML</t>
  </si>
  <si>
    <t>TRAZODONA 50 MG COMPRIMIDO</t>
  </si>
  <si>
    <t>TRIMETAZIDINA 35 MG COMP LIBERAÇÃO CONTROLADA</t>
  </si>
  <si>
    <t>USTEQUINUMABE 45 MG/0,5 ML SERINGA</t>
  </si>
  <si>
    <t>VALERATO DE BETAMETASONA 1 MG/G TUBO 30 G</t>
  </si>
  <si>
    <t>VERAPAMIL 120 MG COMPRIMIDO</t>
  </si>
  <si>
    <t>VITAMINA C (ÁCIDO ASCÓRBICO) 1G COMPRIMIDO</t>
  </si>
  <si>
    <t>VITAMINA D (COLECALCIFEROL) 200UI FRASCO 20 ML</t>
  </si>
  <si>
    <t>VITAMINA D (COLECALCIFEROL) 500UI FRASCO 10 ML</t>
  </si>
  <si>
    <t>ZOLPIDEM 10 MG COMPRIMIDO</t>
  </si>
  <si>
    <t>INSUMO (BOMBA DE INSULINA)</t>
  </si>
  <si>
    <t>GUARDIAN SENSOR UNIDADE</t>
  </si>
  <si>
    <t>RESERVATÓRIO PARADIGM  UNIDADE</t>
  </si>
  <si>
    <t>TRANSMISSOR GUARDIAN UNIDADE</t>
  </si>
  <si>
    <t>CATETER DE INFUSÃO UNIDADE</t>
  </si>
  <si>
    <t>ALIMENTO</t>
  </si>
  <si>
    <t>LEITE UHT  LITRO</t>
  </si>
  <si>
    <t>CÂMARA FRIA 510 L</t>
  </si>
  <si>
    <t>COMPUTADOR</t>
  </si>
  <si>
    <t>FREEZER HORIZONTAL 295L</t>
  </si>
  <si>
    <t>ESCANINHO DE AÇO 16 PORTAS</t>
  </si>
  <si>
    <t>CORTINA DE AR  120 CM</t>
  </si>
  <si>
    <t>CORTINA DE AR  150 CM</t>
  </si>
  <si>
    <t>AR CONDICIONADO 36.000 BTUS</t>
  </si>
  <si>
    <t>AR CONDICIONADO 18000 BTUS</t>
  </si>
  <si>
    <t>CADEIRA FIXA MODELO SECRETÁRIA</t>
  </si>
  <si>
    <t>FREEZER HORIZONTAL 534L</t>
  </si>
  <si>
    <t>1030410052112 - PROMOÇÃO DA VIGILÂNCIA SANITÁRIA</t>
  </si>
  <si>
    <t>162100000000</t>
  </si>
  <si>
    <t>BOTINA PARA FISCAIS SANITÁRIOS</t>
  </si>
  <si>
    <t>FITA ZEBRADA</t>
  </si>
  <si>
    <t>TOUCA DESCARTÁVEL TNT</t>
  </si>
  <si>
    <t>NOVA</t>
  </si>
  <si>
    <t>PASSAGEM AÉREA TREINAMENTOS, CONGRESSOS E SIMPÓSIOS</t>
  </si>
  <si>
    <t>1030510052113 - PROMOÇÃO DA VIGILÂNCIA EPIDEMIOLÓGICA</t>
  </si>
  <si>
    <t>CLORETO DE POTÁSSIO 10% AMPOLA 10ML</t>
  </si>
  <si>
    <t>CLORIDRATO DE DEXTROCETAMINA 50 MG/ML AMPOLA 10ML</t>
  </si>
  <si>
    <t>PROPOFOL 10 MG/ML AMPOLA  20ML</t>
  </si>
  <si>
    <t>SULFATO DE ATROPINA 0,5 MG/ML AMPOLA 1ML</t>
  </si>
  <si>
    <t>TIOPENTAL 1 G FRASCO AMPOLA</t>
  </si>
  <si>
    <t>AÇÚCAR CRISTAL</t>
  </si>
  <si>
    <t>AGULHA 20X5,5</t>
  </si>
  <si>
    <t>AGULHA 25X0,6</t>
  </si>
  <si>
    <t>AGULHA 25X0,7</t>
  </si>
  <si>
    <t>AGULHA 25X0,8</t>
  </si>
  <si>
    <t>ÁLCOOL EM GEL 70%</t>
  </si>
  <si>
    <t>ÁLCCOL ETÍLICO 70%</t>
  </si>
  <si>
    <t>ÁLCCOL ISOPROPÍLICO</t>
  </si>
  <si>
    <t>ALMOFADA P/ CARIMBO</t>
  </si>
  <si>
    <t>ARAME PARA FIXAÇÃO DE TELA MOSQUETEIRO</t>
  </si>
  <si>
    <t xml:space="preserve">BALDE PLÁSTICO  </t>
  </si>
  <si>
    <t>BLUSA PROTEÇÃO UV PARA ACE</t>
  </si>
  <si>
    <t>BOLSA PARA ATIVIDADES DO ACE</t>
  </si>
  <si>
    <t>BOTINA PARA ACE</t>
  </si>
  <si>
    <t>CAFÉ EM PÓ</t>
  </si>
  <si>
    <t>CAIXA  BOX P/ ARQUIVO</t>
  </si>
  <si>
    <t>CALCULADORA</t>
  </si>
  <si>
    <t>CANECO DE ALUMÍNIO</t>
  </si>
  <si>
    <t>CANETA ESFEROG. PRETA.</t>
  </si>
  <si>
    <t>CANETA MARCA TEXTO</t>
  </si>
  <si>
    <t>CANETA P/ RETRO</t>
  </si>
  <si>
    <t>CARRINHO MOP</t>
  </si>
  <si>
    <t>CLIPS Nº 1</t>
  </si>
  <si>
    <t>CLIPS Nº 4</t>
  </si>
  <si>
    <t>CLIPS Nº 6</t>
  </si>
  <si>
    <t>CLORETO DE POTÁSSIO 10%</t>
  </si>
  <si>
    <t>CLORIDRATO DE DEXTROCETAMINA 50MG/ML</t>
  </si>
  <si>
    <t>COLA LÍQUIDA</t>
  </si>
  <si>
    <t>COPOS P/ ÁGUA</t>
  </si>
  <si>
    <t>CRACHÁ</t>
  </si>
  <si>
    <t>DESCARPAX</t>
  </si>
  <si>
    <t>DESINFETANTE SANITÁRIO</t>
  </si>
  <si>
    <t xml:space="preserve">DETERGENTE  </t>
  </si>
  <si>
    <t>DISPENSER PAPEL TOALHA</t>
  </si>
  <si>
    <t>DISPENSER PARA ÁLCOOL EM GEL</t>
  </si>
  <si>
    <t>DISPENSER PARA SABANETE LÍQUIDO</t>
  </si>
  <si>
    <t>ELÁSTICO LATEX</t>
  </si>
  <si>
    <t>ESCOVA  P/ VASO SANITÁRIO</t>
  </si>
  <si>
    <t>ESCOVA P/  LAVAR ROUPA</t>
  </si>
  <si>
    <t>FILTRO QUÍMICO PARA MÁSCARA UBV</t>
  </si>
  <si>
    <t>FITA ADESIVA TRANSPARENTE</t>
  </si>
  <si>
    <t>FITA CREPE COMUM</t>
  </si>
  <si>
    <t>FÓSFORO</t>
  </si>
  <si>
    <t>GARRAFA TÉRMICA 1 L</t>
  </si>
  <si>
    <t>GIZ DE CERA</t>
  </si>
  <si>
    <t>GRAMPEADOR DE MESA</t>
  </si>
  <si>
    <t xml:space="preserve">GRAMPO   </t>
  </si>
  <si>
    <t>K-OTHRINE</t>
  </si>
  <si>
    <t>LÂMPADA</t>
  </si>
  <si>
    <t>LANCHE ATIVIDADES EXTRAS ROTINEIRAS</t>
  </si>
  <si>
    <t xml:space="preserve">LÁPIS  </t>
  </si>
  <si>
    <t>LIXOCAR DENGUE</t>
  </si>
  <si>
    <t>LIXOCAR VIOLÊNCIA TRÂNSITO</t>
  </si>
  <si>
    <t>agosto</t>
  </si>
  <si>
    <t>MACACÃO (EPI PARA APLICAÇÃO DE INSETICIDA)</t>
  </si>
  <si>
    <t>MANGUEIRA</t>
  </si>
  <si>
    <t>PÁ P/ LIXO</t>
  </si>
  <si>
    <t>PANO P/ CHÃO</t>
  </si>
  <si>
    <t>PILHA</t>
  </si>
  <si>
    <t>PRANCHETA</t>
  </si>
  <si>
    <t>PROPOFOL 10MG/ML</t>
  </si>
  <si>
    <t>PROTETOR SOLAR PARA USO ACE</t>
  </si>
  <si>
    <t>RÉGUA ACRÍLICA 30 CM</t>
  </si>
  <si>
    <t>REPELENTE PARA USO ACE</t>
  </si>
  <si>
    <t>RODO</t>
  </si>
  <si>
    <t>ROLO DE GASE ABERTA TIPO QUEIJO</t>
  </si>
  <si>
    <t>SABÃO EM PÓ</t>
  </si>
  <si>
    <t>SACO  LEITOSO</t>
  </si>
  <si>
    <t>SACO P/ LIXO 100L</t>
  </si>
  <si>
    <t>SACO P/ LIXO 40L</t>
  </si>
  <si>
    <t>SACO PLÁSTICO PARA FREEZER</t>
  </si>
  <si>
    <t>SERINGA 1 ML</t>
  </si>
  <si>
    <t>SERINGA 3 ML</t>
  </si>
  <si>
    <t>SULFATO DE ATROPINA 0,5MG/ML</t>
  </si>
  <si>
    <t>TELA MOSQUETEIRO PARA VEDAÇÃO DE CAIXA D'ÁGUA</t>
  </si>
  <si>
    <t>TERMÓMETRO</t>
  </si>
  <si>
    <t>TESOURA</t>
  </si>
  <si>
    <t>TINTA P/ CARIMBO</t>
  </si>
  <si>
    <t>TIOPENTAL 1G</t>
  </si>
  <si>
    <t>VASSOURA DE PELO</t>
  </si>
  <si>
    <t>VELA PARA FILTRO SOFT</t>
  </si>
  <si>
    <t>VELA PARA FILTRO BEBEDOURO INOX</t>
  </si>
  <si>
    <t>ALUGUEL SEDE DA VIGILÂNCIA EM SAÚDE</t>
  </si>
  <si>
    <t>INSCRIÇÃO PARA TREINAMENTOS, CONGRESSOS E SIMPÓSIOS</t>
  </si>
  <si>
    <t>HOSPEDAGEM PARA TREINAMENTOS, CONGRESSOS E SIMPÓSIOS</t>
  </si>
  <si>
    <t>MARMITEX</t>
  </si>
  <si>
    <t>LANCHE PARA EVENTOS (BUFFET)</t>
  </si>
  <si>
    <t>IMPRESSOS</t>
  </si>
  <si>
    <t>CARRO DE SOM CAMPANHA DENGUE</t>
  </si>
  <si>
    <t>120 horas</t>
  </si>
  <si>
    <t>CARRO DE SOM CAMPANHA VACINAÇÃO</t>
  </si>
  <si>
    <t>março e outubro</t>
  </si>
  <si>
    <t>MANUTENÇÃO AR CONDICIONADOS</t>
  </si>
  <si>
    <t>MANUTENÇÃO CÂMARAS DE VACINA</t>
  </si>
  <si>
    <t>CAMISA CAMPANHA DENGUE</t>
  </si>
  <si>
    <t>CAMISA CAMPANHA VIOLÊNCIA CONTRA MULHER</t>
  </si>
  <si>
    <t>julho</t>
  </si>
  <si>
    <t>CAMISA CAMPANHA VACINAÇÃO</t>
  </si>
  <si>
    <t>CAMISA CAMPANHA VIOLÊNCIA NO TRÂNSITO</t>
  </si>
  <si>
    <t>OUTDOOR CAMPANHA DENGUE</t>
  </si>
  <si>
    <t>OUTDOOR CAMPANHA VIOLÊNCIA CONTRA MULHER</t>
  </si>
  <si>
    <t>OUTDOOR CAMPANHA VACINAÇÃO</t>
  </si>
  <si>
    <t>OUTDOOR CAMPANHA VIOLÊNCIA NO TRÂNSITO</t>
  </si>
  <si>
    <t>MANUTENÇÃO DOS AUTOMÓVEIS</t>
  </si>
  <si>
    <t>VALE TRANSPORTE</t>
  </si>
  <si>
    <t>MOBILIÁRIOS</t>
  </si>
  <si>
    <t>AR CONDICIONADO</t>
  </si>
  <si>
    <t>COMPUTADORES</t>
  </si>
  <si>
    <t>FREEZER HORIZONTAL</t>
  </si>
  <si>
    <t>PROJETOR MULTIMÍDIA</t>
  </si>
  <si>
    <t>RESPIRADOR PURIFICADOR (EPI ACE)</t>
  </si>
  <si>
    <t>junho</t>
  </si>
  <si>
    <t>CÂMARAS FRIA PARA ARMAZENAMENTO DE VACINAS</t>
  </si>
  <si>
    <t>1030510052114 - GESTÃO DO PROGRAMA IST/AIDS</t>
  </si>
  <si>
    <t>LÃ 100 G RCOLORIDA TEX   365</t>
  </si>
  <si>
    <t>35 novelos</t>
  </si>
  <si>
    <t>FIO AMIGURUMI 254 M       TEX 492</t>
  </si>
  <si>
    <t>15 novelos</t>
  </si>
  <si>
    <t>LINHA CROCHÊ  1000 M TEX 151</t>
  </si>
  <si>
    <t>20 novelos</t>
  </si>
  <si>
    <t>LINHA CROCHÊ  500 M TEX  295</t>
  </si>
  <si>
    <t>AGULHA  CROCHÊ CABO REVESTIDO</t>
  </si>
  <si>
    <t>CAIXA DE SOM P COMPUTADOR</t>
  </si>
  <si>
    <t>ESTABILIZADOR BIVOLT 500 VA</t>
  </si>
  <si>
    <t>MOUSE PARA COMPUTADOR</t>
  </si>
  <si>
    <t>CAIXA TERMICA CTERMÔMETRO ACOPLADO 50 L</t>
  </si>
  <si>
    <t>CAIXA TERMICA CTERMÔMETRO ACOPLADO 20L</t>
  </si>
  <si>
    <t>OXÍMETRO DIGITAL</t>
  </si>
  <si>
    <t>TECLADO P COMPUTADOR C USB</t>
  </si>
  <si>
    <t>FITA DE CETIM  FACE SIMPLES,      10MM LARGURA  50M</t>
  </si>
  <si>
    <t>12 rolos</t>
  </si>
  <si>
    <t>BOBINA TNT 100MX1,40 VERM</t>
  </si>
  <si>
    <t>rolo</t>
  </si>
  <si>
    <t>BALOES CORES  VERM/ROXO/AMAR</t>
  </si>
  <si>
    <t>50 pct</t>
  </si>
  <si>
    <t>FOLHA EVA CORES DIVERSAS</t>
  </si>
  <si>
    <t>50 folhas</t>
  </si>
  <si>
    <t>PISTOLA COLA QUENTE GRANDE</t>
  </si>
  <si>
    <t>PISTOLA COLA QUENTE PEQUENA</t>
  </si>
  <si>
    <t>REFIL DE  COLA QUENTE FINA</t>
  </si>
  <si>
    <t>REFIL DE COLA QUENTE GROSSA</t>
  </si>
  <si>
    <t>PAPEL COLORSET</t>
  </si>
  <si>
    <t>PAPEL VERGÊ PALHA,BRANCO, VERDE</t>
  </si>
  <si>
    <t>ALFINETE SEGURANÇA 20 MM</t>
  </si>
  <si>
    <t>10 caixas</t>
  </si>
  <si>
    <t>APAGADOR DE QUADRO BRANCO</t>
  </si>
  <si>
    <t>COLA BRANCA LITRO</t>
  </si>
  <si>
    <t>ELÁSTICO LÁTEX - PACOTE</t>
  </si>
  <si>
    <t>ESTILETE</t>
  </si>
  <si>
    <t>FITA ADESIVA DUPLA FACE</t>
  </si>
  <si>
    <t>RÉGUA PLÁSTICA 30 CM</t>
  </si>
  <si>
    <t>CADERNO BROCHURÃO PAUTADO</t>
  </si>
  <si>
    <t>PASTA TRANSPARENTE ELÁSTICA</t>
  </si>
  <si>
    <t>PINCEL QUADRO BRANCO</t>
  </si>
  <si>
    <t>ENVELOPE 16.2/2.9</t>
  </si>
  <si>
    <t>DISTRIB. GRATUITA</t>
  </si>
  <si>
    <t>FÓRMULA INFANTIL 06  A 12 M</t>
  </si>
  <si>
    <t>144.000 grs</t>
  </si>
  <si>
    <t>AGOSTO</t>
  </si>
  <si>
    <t>GEL LUBRIFICANTE</t>
  </si>
  <si>
    <t>4500 saches</t>
  </si>
  <si>
    <t>PALESTRANTE</t>
  </si>
  <si>
    <t>ADIANTAMENTO FINANCEIRO</t>
  </si>
  <si>
    <t>3 pessoas</t>
  </si>
  <si>
    <t>FEVEREIRO  a DEZEMBRO</t>
  </si>
  <si>
    <t>INSCRIÇÃO PARA CONGRESSO</t>
  </si>
  <si>
    <t>HOSPEDAGEM</t>
  </si>
  <si>
    <t>PASSAGEM AÉREA</t>
  </si>
  <si>
    <t>CAMISA CAMPANHA HIV/AIDS</t>
  </si>
  <si>
    <t>FOLDER HIV/AIDS</t>
  </si>
  <si>
    <t>DEZEMBRO</t>
  </si>
  <si>
    <t>PANFLETO SÍFILIS</t>
  </si>
  <si>
    <t>FOLDER HEPATITES</t>
  </si>
  <si>
    <t>FOLDER IST</t>
  </si>
  <si>
    <t>OUDOOR CAMPANHA SÍFILIS</t>
  </si>
  <si>
    <t>LIXOCAR CAMPANHA HEPATITES</t>
  </si>
  <si>
    <t>LIXOCAR CAMPANHA SÍFILIS</t>
  </si>
  <si>
    <t>LIXOCAR CAMPANHA HIV</t>
  </si>
  <si>
    <t>BOTOM HEPATITES</t>
  </si>
  <si>
    <t>BOTOM  SÍFILIS</t>
  </si>
  <si>
    <t>BOTOM HIV/AIDS</t>
  </si>
  <si>
    <t>E</t>
  </si>
</sst>
</file>

<file path=xl/styles.xml><?xml version="1.0" encoding="utf-8"?>
<styleSheet xmlns="http://schemas.openxmlformats.org/spreadsheetml/2006/main" xmlns:xr9="http://schemas.microsoft.com/office/spreadsheetml/2016/revision9">
  <numFmts count="16">
    <numFmt numFmtId="176" formatCode="_-* #,##0.00_-;\-* #,##0.00_-;_-* &quot;-&quot;??_-;_-@_-"/>
    <numFmt numFmtId="177" formatCode="_-&quot;R$&quot;\ * #,##0.00_-;\-&quot;R$&quot;\ * #,##0.00_-;_-&quot;R$&quot;\ * &quot;-&quot;??_-;_-@_-"/>
    <numFmt numFmtId="178" formatCode="_-* #,##0_-;\-* #,##0_-;_-* &quot;-&quot;_-;_-@_-"/>
    <numFmt numFmtId="179" formatCode="_-&quot;R$&quot;\ * #,##0_-;\-&quot;R$&quot;\ * #,##0_-;_-&quot;R$&quot;\ * &quot;-&quot;_-;_-@_-"/>
    <numFmt numFmtId="180" formatCode="00000000000"/>
    <numFmt numFmtId="181" formatCode="000000000000"/>
    <numFmt numFmtId="182" formatCode="#,##0_ "/>
    <numFmt numFmtId="183" formatCode="&quot;R$&quot;\ #,##0.00"/>
    <numFmt numFmtId="184" formatCode="0_ "/>
    <numFmt numFmtId="185" formatCode="&quot;R$&quot;\ #,##0.00;\-&quot;R$&quot;\ #,##0.00"/>
    <numFmt numFmtId="186" formatCode="_(&quot;R$ &quot;* #,##0.0000_);_(&quot;R$ &quot;* \(#,##0.0000\);_(&quot;R$ &quot;* &quot;-&quot;????_);_(@_)"/>
    <numFmt numFmtId="187" formatCode="_-&quot;R$&quot;\ * #,##0.0000_-;\-&quot;R$&quot;\ * #,##0.0000_-;_-&quot;R$&quot;\ * &quot;-&quot;????_-;_-@_-"/>
    <numFmt numFmtId="188" formatCode="_-[$R$-416]\ * #,##0.00_-;\-[$R$-416]\ * #,##0.00_-;_-[$R$-416]\ * &quot;-&quot;??_-;_-@_-"/>
    <numFmt numFmtId="189" formatCode="&quot;R$&quot;\ #,##0.00_);[Red]\(&quot;R$&quot;\ #,###.00\)"/>
    <numFmt numFmtId="190" formatCode="&quot;R$&quot;\ #,##0;[Red]\-&quot;R$&quot;\ #,##0"/>
    <numFmt numFmtId="191" formatCode="&quot;R$&quot;\ #,##0.00;[Red]\-&quot;R$&quot;\ #,##0.00"/>
  </numFmts>
  <fonts count="27">
    <font>
      <sz val="11"/>
      <color theme="1"/>
      <name val="Calibri"/>
      <charset val="134"/>
      <scheme val="minor"/>
    </font>
    <font>
      <sz val="11"/>
      <name val="Calibri"/>
      <charset val="134"/>
      <scheme val="minor"/>
    </font>
    <font>
      <b/>
      <sz val="11"/>
      <name val="Calibri"/>
      <charset val="134"/>
      <scheme val="minor"/>
    </font>
    <font>
      <sz val="11"/>
      <name val="Calibri"/>
      <charset val="134"/>
    </font>
    <font>
      <sz val="10"/>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b/>
      <i/>
      <sz val="11"/>
      <name val="Calibri"/>
      <charset val="134"/>
      <scheme val="minor"/>
    </font>
    <font>
      <sz val="9"/>
      <name val="Tahoma"/>
      <charset val="1"/>
    </font>
    <font>
      <b/>
      <sz val="9"/>
      <name val="Tahoma"/>
      <charset val="1"/>
    </font>
  </fonts>
  <fills count="37">
    <fill>
      <patternFill patternType="none"/>
    </fill>
    <fill>
      <patternFill patternType="gray125"/>
    </fill>
    <fill>
      <patternFill patternType="solid">
        <fgColor rgb="FFFFFF00"/>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0"/>
        <bgColor indexed="64"/>
      </patternFill>
    </fill>
    <fill>
      <patternFill patternType="solid">
        <fgColor rgb="FFFFFFFF"/>
        <bgColor indexed="64"/>
      </patternFill>
    </fill>
    <fill>
      <patternFill patternType="solid">
        <fgColor theme="0" tint="-0.0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176" fontId="4" fillId="0" borderId="0" applyFont="0" applyFill="0" applyBorder="0" applyAlignment="0" applyProtection="0">
      <alignment vertical="center"/>
    </xf>
    <xf numFmtId="177" fontId="4" fillId="0" borderId="0" applyFont="0" applyFill="0" applyBorder="0" applyAlignment="0" applyProtection="0">
      <alignment vertical="center"/>
    </xf>
    <xf numFmtId="9" fontId="4" fillId="0" borderId="0" applyFont="0" applyFill="0" applyBorder="0" applyAlignment="0" applyProtection="0">
      <alignment vertical="center"/>
    </xf>
    <xf numFmtId="178" fontId="4" fillId="0" borderId="0" applyFont="0" applyFill="0" applyBorder="0" applyAlignment="0" applyProtection="0">
      <alignment vertical="center"/>
    </xf>
    <xf numFmtId="179"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9" borderId="1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3" applyNumberFormat="0" applyFill="0" applyAlignment="0" applyProtection="0">
      <alignment vertical="center"/>
    </xf>
    <xf numFmtId="0" fontId="11" fillId="0" borderId="13" applyNumberFormat="0" applyFill="0" applyAlignment="0" applyProtection="0">
      <alignment vertical="center"/>
    </xf>
    <xf numFmtId="0" fontId="12" fillId="0" borderId="14" applyNumberFormat="0" applyFill="0" applyAlignment="0" applyProtection="0">
      <alignment vertical="center"/>
    </xf>
    <xf numFmtId="0" fontId="12" fillId="0" borderId="0" applyNumberFormat="0" applyFill="0" applyBorder="0" applyAlignment="0" applyProtection="0">
      <alignment vertical="center"/>
    </xf>
    <xf numFmtId="0" fontId="13" fillId="10" borderId="15" applyNumberFormat="0" applyAlignment="0" applyProtection="0">
      <alignment vertical="center"/>
    </xf>
    <xf numFmtId="0" fontId="14" fillId="8" borderId="16" applyNumberFormat="0" applyAlignment="0" applyProtection="0">
      <alignment vertical="center"/>
    </xf>
    <xf numFmtId="0" fontId="15" fillId="8" borderId="15" applyNumberFormat="0" applyAlignment="0" applyProtection="0">
      <alignment vertical="center"/>
    </xf>
    <xf numFmtId="0" fontId="16" fillId="11" borderId="17" applyNumberFormat="0" applyAlignment="0" applyProtection="0">
      <alignment vertical="center"/>
    </xf>
    <xf numFmtId="0" fontId="17" fillId="0" borderId="18" applyNumberFormat="0" applyFill="0" applyAlignment="0" applyProtection="0">
      <alignment vertical="center"/>
    </xf>
    <xf numFmtId="0" fontId="18" fillId="0" borderId="19" applyNumberFormat="0" applyFill="0" applyAlignment="0" applyProtection="0">
      <alignment vertical="center"/>
    </xf>
    <xf numFmtId="0" fontId="19" fillId="12" borderId="0" applyNumberFormat="0" applyBorder="0" applyAlignment="0" applyProtection="0">
      <alignment vertical="center"/>
    </xf>
    <xf numFmtId="0" fontId="20"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3" fillId="4" borderId="0" applyNumberFormat="0" applyBorder="0" applyAlignment="0" applyProtection="0">
      <alignment vertical="center"/>
    </xf>
    <xf numFmtId="0" fontId="23" fillId="3"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xf numFmtId="0" fontId="0" fillId="0" borderId="0"/>
    <xf numFmtId="0" fontId="0" fillId="0" borderId="0"/>
  </cellStyleXfs>
  <cellXfs count="191">
    <xf numFmtId="0" fontId="0" fillId="0" borderId="0" xfId="0"/>
    <xf numFmtId="0" fontId="1" fillId="0" borderId="0" xfId="0" applyFont="1" applyAlignment="1">
      <alignment vertical="center" wrapText="1"/>
    </xf>
    <xf numFmtId="0" fontId="1" fillId="0" borderId="0" xfId="0" applyFont="1" applyAlignment="1">
      <alignment vertical="center"/>
    </xf>
    <xf numFmtId="0" fontId="1" fillId="0" borderId="0" xfId="0" applyFont="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vertical="center"/>
    </xf>
    <xf numFmtId="0" fontId="1" fillId="0" borderId="0" xfId="0" applyFont="1" applyAlignment="1">
      <alignment horizontal="justify" vertical="center" wrapText="1"/>
    </xf>
    <xf numFmtId="0" fontId="1" fillId="2" borderId="0" xfId="0" applyFont="1" applyFill="1" applyAlignment="1">
      <alignment horizontal="justify" vertical="center" wrapText="1"/>
    </xf>
    <xf numFmtId="0" fontId="1" fillId="0" borderId="0" xfId="49" applyFont="1" applyFill="1" applyAlignment="1">
      <alignment vertical="center"/>
    </xf>
    <xf numFmtId="0" fontId="1" fillId="0" borderId="0" xfId="0" applyFont="1" applyFill="1" applyAlignment="1">
      <alignment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180" fontId="1" fillId="0" borderId="0" xfId="0" applyNumberFormat="1" applyFont="1" applyAlignment="1">
      <alignment horizontal="center" vertical="center" wrapText="1"/>
    </xf>
    <xf numFmtId="181" fontId="1" fillId="0" borderId="0" xfId="0" applyNumberFormat="1" applyFont="1" applyAlignment="1">
      <alignment horizontal="center" vertical="center" wrapText="1"/>
    </xf>
    <xf numFmtId="177" fontId="1" fillId="0" borderId="0" xfId="2" applyFont="1" applyAlignment="1">
      <alignment vertical="center" wrapText="1"/>
    </xf>
    <xf numFmtId="0" fontId="2" fillId="0" borderId="1" xfId="0" applyFont="1" applyBorder="1" applyAlignment="1">
      <alignment horizontal="center" vertical="center" wrapText="1"/>
    </xf>
    <xf numFmtId="180" fontId="2" fillId="0" borderId="1" xfId="0" applyNumberFormat="1" applyFont="1" applyBorder="1" applyAlignment="1">
      <alignment horizontal="center" vertical="center" wrapText="1"/>
    </xf>
    <xf numFmtId="181" fontId="2" fillId="0" borderId="1" xfId="0" applyNumberFormat="1" applyFont="1" applyBorder="1" applyAlignment="1">
      <alignment horizontal="center" vertical="center" wrapText="1"/>
    </xf>
    <xf numFmtId="177" fontId="2" fillId="0" borderId="1" xfId="2" applyFont="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Border="1" applyAlignment="1">
      <alignment horizontal="center" vertical="center" wrapText="1"/>
    </xf>
    <xf numFmtId="180" fontId="2" fillId="0" borderId="0" xfId="0" applyNumberFormat="1" applyFont="1" applyBorder="1" applyAlignment="1">
      <alignment horizontal="center" vertical="center" wrapText="1"/>
    </xf>
    <xf numFmtId="181" fontId="2" fillId="0" borderId="0" xfId="0" applyNumberFormat="1" applyFont="1" applyBorder="1" applyAlignment="1">
      <alignment horizontal="center" vertical="center" wrapText="1"/>
    </xf>
    <xf numFmtId="177" fontId="2" fillId="0" borderId="0" xfId="2"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applyAlignment="1">
      <alignment horizontal="center" vertical="center" wrapText="1"/>
    </xf>
    <xf numFmtId="180" fontId="2" fillId="0" borderId="2" xfId="0" applyNumberFormat="1" applyFont="1" applyBorder="1" applyAlignment="1">
      <alignment horizontal="center" vertical="center" wrapText="1"/>
    </xf>
    <xf numFmtId="181" fontId="2" fillId="0" borderId="2" xfId="0" applyNumberFormat="1" applyFont="1" applyBorder="1" applyAlignment="1">
      <alignment horizontal="center" vertical="center" wrapText="1"/>
    </xf>
    <xf numFmtId="177" fontId="2" fillId="0" borderId="2" xfId="2" applyFont="1" applyBorder="1" applyAlignment="1">
      <alignment horizontal="center" vertical="center" wrapText="1"/>
    </xf>
    <xf numFmtId="0" fontId="2" fillId="3" borderId="3" xfId="0" applyFont="1" applyFill="1" applyBorder="1" applyAlignment="1">
      <alignment horizontal="left" vertical="center" wrapText="1"/>
    </xf>
    <xf numFmtId="0" fontId="2" fillId="3" borderId="3" xfId="0" applyFont="1" applyFill="1" applyBorder="1" applyAlignment="1">
      <alignment horizontal="center" vertical="center" wrapText="1"/>
    </xf>
    <xf numFmtId="180" fontId="2" fillId="3" borderId="3" xfId="0" applyNumberFormat="1" applyFont="1" applyFill="1" applyBorder="1" applyAlignment="1">
      <alignment horizontal="center" vertical="center" wrapText="1"/>
    </xf>
    <xf numFmtId="181" fontId="2" fillId="3" borderId="3" xfId="0" applyNumberFormat="1" applyFont="1" applyFill="1" applyBorder="1" applyAlignment="1">
      <alignment horizontal="center" vertical="center" wrapText="1"/>
    </xf>
    <xf numFmtId="177" fontId="2" fillId="3" borderId="3" xfId="2" applyFont="1" applyFill="1" applyBorder="1" applyAlignment="1">
      <alignment horizontal="center" vertical="center" wrapText="1"/>
    </xf>
    <xf numFmtId="0" fontId="2" fillId="4" borderId="3" xfId="0" applyFont="1" applyFill="1" applyBorder="1" applyAlignment="1">
      <alignment horizontal="left" vertical="center" wrapText="1"/>
    </xf>
    <xf numFmtId="0" fontId="2" fillId="4" borderId="3" xfId="0" applyFont="1" applyFill="1" applyBorder="1" applyAlignment="1">
      <alignment horizontal="center" vertical="center" wrapText="1"/>
    </xf>
    <xf numFmtId="180" fontId="2" fillId="4" borderId="3" xfId="0" applyNumberFormat="1" applyFont="1" applyFill="1" applyBorder="1" applyAlignment="1">
      <alignment horizontal="center" vertical="center" wrapText="1"/>
    </xf>
    <xf numFmtId="181" fontId="2" fillId="4" borderId="3" xfId="0" applyNumberFormat="1" applyFont="1" applyFill="1" applyBorder="1" applyAlignment="1">
      <alignment horizontal="center" vertical="center" wrapText="1"/>
    </xf>
    <xf numFmtId="177" fontId="2" fillId="4" borderId="3" xfId="2" applyFont="1" applyFill="1" applyBorder="1" applyAlignment="1">
      <alignment horizontal="left" vertical="center" wrapText="1"/>
    </xf>
    <xf numFmtId="0" fontId="1" fillId="0" borderId="3" xfId="0" applyFont="1" applyBorder="1" applyAlignment="1">
      <alignment horizontal="left" vertical="center" wrapText="1"/>
    </xf>
    <xf numFmtId="0" fontId="1" fillId="0" borderId="3" xfId="0" applyFont="1" applyBorder="1" applyAlignment="1">
      <alignment horizontal="center" vertical="center" wrapText="1"/>
    </xf>
    <xf numFmtId="180" fontId="1" fillId="0" borderId="3" xfId="0" applyNumberFormat="1" applyFont="1" applyBorder="1" applyAlignment="1">
      <alignment horizontal="center" vertical="center" wrapText="1"/>
    </xf>
    <xf numFmtId="181" fontId="1" fillId="0" borderId="3" xfId="0" applyNumberFormat="1" applyFont="1" applyBorder="1" applyAlignment="1">
      <alignment horizontal="center" vertical="center" wrapText="1"/>
    </xf>
    <xf numFmtId="0" fontId="1" fillId="0" borderId="3" xfId="0" applyFont="1" applyFill="1" applyBorder="1" applyAlignment="1">
      <alignment horizontal="left" vertical="center"/>
    </xf>
    <xf numFmtId="177" fontId="1" fillId="0" borderId="3" xfId="2" applyFont="1" applyFill="1" applyBorder="1" applyAlignment="1">
      <alignment vertical="center" wrapText="1"/>
    </xf>
    <xf numFmtId="177" fontId="1" fillId="0" borderId="3" xfId="2" applyFont="1" applyBorder="1" applyAlignment="1">
      <alignment vertical="center" wrapText="1"/>
    </xf>
    <xf numFmtId="0" fontId="1" fillId="0" borderId="0" xfId="0" applyFont="1" applyFill="1" applyBorder="1" applyAlignment="1">
      <alignment horizontal="left" vertical="center"/>
    </xf>
    <xf numFmtId="0" fontId="1" fillId="0" borderId="3" xfId="0" applyFont="1" applyFill="1" applyBorder="1" applyAlignment="1">
      <alignment horizontal="left" vertical="center" wrapText="1"/>
    </xf>
    <xf numFmtId="0" fontId="1" fillId="2" borderId="3" xfId="0" applyFont="1" applyFill="1" applyBorder="1" applyAlignment="1">
      <alignment horizontal="center" vertical="center" wrapText="1"/>
    </xf>
    <xf numFmtId="177" fontId="1" fillId="2" borderId="3" xfId="2" applyFont="1" applyFill="1" applyBorder="1" applyAlignment="1">
      <alignment vertical="center" wrapText="1"/>
    </xf>
    <xf numFmtId="0" fontId="1" fillId="0" borderId="3" xfId="0" applyFont="1" applyFill="1" applyBorder="1" applyAlignment="1">
      <alignment horizontal="center" vertical="center" wrapText="1"/>
    </xf>
    <xf numFmtId="177" fontId="1" fillId="0" borderId="3" xfId="2" applyFont="1" applyBorder="1" applyAlignment="1">
      <alignment horizontal="right" vertical="center" wrapText="1"/>
    </xf>
    <xf numFmtId="0" fontId="1" fillId="0" borderId="3" xfId="49" applyFont="1" applyBorder="1" applyAlignment="1">
      <alignment horizontal="left" vertical="center" wrapText="1"/>
    </xf>
    <xf numFmtId="0" fontId="1" fillId="0" borderId="3" xfId="49" applyFont="1" applyBorder="1" applyAlignment="1">
      <alignment horizontal="center" vertical="center" wrapText="1"/>
    </xf>
    <xf numFmtId="180" fontId="1" fillId="0" borderId="3" xfId="49" applyNumberFormat="1" applyFont="1" applyBorder="1" applyAlignment="1">
      <alignment horizontal="center" vertical="center" wrapText="1"/>
    </xf>
    <xf numFmtId="181" fontId="1" fillId="0" borderId="3" xfId="49" applyNumberFormat="1" applyFont="1" applyBorder="1" applyAlignment="1">
      <alignment horizontal="center" vertical="center" wrapText="1"/>
    </xf>
    <xf numFmtId="177" fontId="1" fillId="0" borderId="3" xfId="2" applyFont="1" applyBorder="1" applyAlignment="1">
      <alignment horizontal="center" vertical="center" wrapText="1"/>
    </xf>
    <xf numFmtId="0" fontId="1" fillId="0" borderId="3" xfId="0" applyFont="1" applyBorder="1" applyAlignment="1">
      <alignment horizontal="left" vertical="center"/>
    </xf>
    <xf numFmtId="0" fontId="1" fillId="0" borderId="3" xfId="0" applyFont="1" applyBorder="1" applyAlignment="1">
      <alignment horizontal="center" vertical="center"/>
    </xf>
    <xf numFmtId="181" fontId="1" fillId="0" borderId="3" xfId="0" applyNumberFormat="1" applyFont="1" applyBorder="1" applyAlignment="1">
      <alignment horizontal="center" vertical="center"/>
    </xf>
    <xf numFmtId="3" fontId="1" fillId="0" borderId="3" xfId="0" applyNumberFormat="1" applyFont="1" applyBorder="1" applyAlignment="1">
      <alignment horizontal="center" vertical="center"/>
    </xf>
    <xf numFmtId="177" fontId="1" fillId="0" borderId="3" xfId="2" applyFont="1" applyBorder="1" applyAlignment="1">
      <alignment horizontal="center" vertical="center"/>
    </xf>
    <xf numFmtId="180" fontId="1" fillId="0" borderId="3" xfId="0" applyNumberFormat="1" applyFont="1" applyBorder="1" applyAlignment="1">
      <alignment horizontal="center" vertical="center"/>
    </xf>
    <xf numFmtId="182" fontId="1" fillId="5" borderId="3" xfId="2" applyNumberFormat="1" applyFont="1" applyFill="1" applyBorder="1" applyAlignment="1">
      <alignment horizontal="center" vertical="center"/>
    </xf>
    <xf numFmtId="182" fontId="1" fillId="0" borderId="3" xfId="0" applyNumberFormat="1" applyFont="1" applyBorder="1" applyAlignment="1">
      <alignment horizontal="center" vertical="center"/>
    </xf>
    <xf numFmtId="0" fontId="1" fillId="5" borderId="3" xfId="0" applyFont="1" applyFill="1" applyBorder="1" applyAlignment="1">
      <alignment horizontal="left" vertical="center" wrapText="1"/>
    </xf>
    <xf numFmtId="182" fontId="1" fillId="5" borderId="3" xfId="2" applyNumberFormat="1" applyFont="1" applyFill="1" applyBorder="1" applyAlignment="1">
      <alignment horizontal="center" vertical="center" wrapText="1"/>
    </xf>
    <xf numFmtId="183" fontId="1" fillId="0" borderId="0" xfId="0" applyNumberFormat="1" applyFont="1" applyAlignment="1">
      <alignment vertical="center" wrapText="1"/>
    </xf>
    <xf numFmtId="184" fontId="1" fillId="0" borderId="3" xfId="0" applyNumberFormat="1" applyFont="1" applyFill="1" applyBorder="1" applyAlignment="1">
      <alignment horizontal="center" vertical="center" wrapText="1"/>
    </xf>
    <xf numFmtId="0" fontId="1" fillId="5" borderId="3" xfId="0" applyFont="1" applyFill="1" applyBorder="1" applyAlignment="1">
      <alignment horizontal="left" vertical="center"/>
    </xf>
    <xf numFmtId="3" fontId="1" fillId="5" borderId="3" xfId="50" applyNumberFormat="1" applyFont="1" applyFill="1" applyBorder="1" applyAlignment="1">
      <alignment horizontal="center" vertical="center" wrapText="1"/>
    </xf>
    <xf numFmtId="0" fontId="1" fillId="0" borderId="3" xfId="0" applyFont="1" applyFill="1" applyBorder="1" applyAlignment="1">
      <alignment horizontal="center" vertical="center"/>
    </xf>
    <xf numFmtId="180" fontId="1" fillId="0" borderId="3" xfId="0" applyNumberFormat="1" applyFont="1" applyFill="1" applyBorder="1" applyAlignment="1">
      <alignment horizontal="center" vertical="center"/>
    </xf>
    <xf numFmtId="3" fontId="1" fillId="0" borderId="3" xfId="50" applyNumberFormat="1" applyFont="1" applyFill="1" applyBorder="1" applyAlignment="1">
      <alignment horizontal="center" vertical="center" wrapText="1"/>
    </xf>
    <xf numFmtId="177" fontId="1" fillId="0" borderId="3" xfId="2" applyFont="1" applyFill="1" applyBorder="1" applyAlignment="1">
      <alignment horizontal="center" vertical="center"/>
    </xf>
    <xf numFmtId="0" fontId="1" fillId="6" borderId="3" xfId="0" applyFont="1" applyFill="1" applyBorder="1" applyAlignment="1">
      <alignment horizontal="left" vertical="center"/>
    </xf>
    <xf numFmtId="3" fontId="1" fillId="5" borderId="3" xfId="0" applyNumberFormat="1" applyFont="1" applyFill="1" applyBorder="1" applyAlignment="1">
      <alignment horizontal="center" vertical="center" wrapText="1"/>
    </xf>
    <xf numFmtId="3" fontId="1" fillId="0" borderId="3" xfId="50" applyNumberFormat="1" applyFont="1" applyBorder="1" applyAlignment="1">
      <alignment horizontal="center" vertical="center" wrapText="1"/>
    </xf>
    <xf numFmtId="0" fontId="1" fillId="0" borderId="3" xfId="50" applyFont="1" applyBorder="1" applyAlignment="1">
      <alignment horizontal="center" vertical="center" wrapText="1"/>
    </xf>
    <xf numFmtId="0" fontId="1" fillId="5" borderId="3" xfId="50" applyFont="1" applyFill="1" applyBorder="1" applyAlignment="1">
      <alignment horizontal="center" vertical="center" wrapText="1"/>
    </xf>
    <xf numFmtId="0" fontId="1" fillId="0" borderId="0" xfId="0" applyFont="1" applyFill="1" applyAlignment="1">
      <alignment horizontal="justify" vertical="center" wrapText="1"/>
    </xf>
    <xf numFmtId="185" fontId="1" fillId="0" borderId="3" xfId="0" applyNumberFormat="1" applyFont="1" applyBorder="1" applyAlignment="1">
      <alignment horizontal="center" vertical="center"/>
    </xf>
    <xf numFmtId="177" fontId="1" fillId="0" borderId="0" xfId="0" applyNumberFormat="1" applyFont="1" applyFill="1" applyAlignment="1">
      <alignment horizontal="justify" vertical="center" wrapText="1"/>
    </xf>
    <xf numFmtId="3" fontId="1" fillId="0" borderId="3" xfId="0" applyNumberFormat="1" applyFont="1" applyFill="1" applyBorder="1" applyAlignment="1">
      <alignment horizontal="center" vertical="center"/>
    </xf>
    <xf numFmtId="0" fontId="1" fillId="0" borderId="0" xfId="0" applyFont="1" applyBorder="1" applyAlignment="1">
      <alignment horizontal="center" vertical="center"/>
    </xf>
    <xf numFmtId="0" fontId="1" fillId="0" borderId="0" xfId="0" applyFont="1" applyFill="1" applyAlignment="1">
      <alignment horizontal="center" vertical="center"/>
    </xf>
    <xf numFmtId="0" fontId="1" fillId="0" borderId="0" xfId="0" applyFont="1" applyBorder="1" applyAlignment="1">
      <alignment vertical="center"/>
    </xf>
    <xf numFmtId="177" fontId="1" fillId="0" borderId="0" xfId="2" applyFont="1" applyBorder="1" applyAlignment="1">
      <alignment vertical="center"/>
    </xf>
    <xf numFmtId="3" fontId="1" fillId="5" borderId="3" xfId="0" applyNumberFormat="1" applyFont="1" applyFill="1" applyBorder="1" applyAlignment="1">
      <alignment horizontal="center" vertical="center"/>
    </xf>
    <xf numFmtId="177" fontId="1" fillId="5" borderId="3" xfId="2" applyFont="1" applyFill="1" applyBorder="1" applyAlignment="1">
      <alignment horizontal="center" vertical="center"/>
    </xf>
    <xf numFmtId="0" fontId="1" fillId="5" borderId="0" xfId="0" applyFont="1" applyFill="1" applyAlignment="1">
      <alignment vertical="center"/>
    </xf>
    <xf numFmtId="180" fontId="1" fillId="0" borderId="3" xfId="0" applyNumberFormat="1" applyFont="1" applyFill="1" applyBorder="1" applyAlignment="1">
      <alignment horizontal="center" vertical="center" wrapText="1"/>
    </xf>
    <xf numFmtId="177" fontId="1" fillId="0" borderId="0" xfId="2" applyFont="1" applyBorder="1" applyAlignment="1">
      <alignment horizontal="right" vertical="center"/>
    </xf>
    <xf numFmtId="0" fontId="1" fillId="5" borderId="0" xfId="0" applyFont="1" applyFill="1" applyAlignment="1">
      <alignment horizontal="justify" vertical="center" wrapText="1"/>
    </xf>
    <xf numFmtId="181" fontId="1" fillId="0" borderId="3" xfId="0" applyNumberFormat="1" applyFont="1" applyFill="1" applyBorder="1" applyAlignment="1">
      <alignment horizontal="center" vertical="center" wrapText="1"/>
    </xf>
    <xf numFmtId="177" fontId="1" fillId="0" borderId="3" xfId="2" applyFont="1" applyBorder="1" applyAlignment="1">
      <alignment vertical="center"/>
    </xf>
    <xf numFmtId="0" fontId="1" fillId="6" borderId="3" xfId="0" applyFont="1" applyFill="1" applyBorder="1" applyAlignment="1">
      <alignment horizontal="left" vertical="center" wrapText="1"/>
    </xf>
    <xf numFmtId="182" fontId="1" fillId="5" borderId="3" xfId="0" applyNumberFormat="1" applyFont="1" applyFill="1" applyBorder="1" applyAlignment="1">
      <alignment horizontal="center" vertical="center"/>
    </xf>
    <xf numFmtId="177" fontId="1" fillId="0" borderId="0" xfId="0" applyNumberFormat="1" applyFont="1" applyAlignment="1">
      <alignment vertical="center"/>
    </xf>
    <xf numFmtId="186" fontId="1" fillId="0" borderId="0" xfId="0" applyNumberFormat="1" applyFont="1" applyAlignment="1">
      <alignment vertical="center"/>
    </xf>
    <xf numFmtId="187" fontId="1" fillId="0" borderId="0" xfId="0" applyNumberFormat="1" applyFont="1" applyAlignment="1">
      <alignment vertical="center"/>
    </xf>
    <xf numFmtId="177" fontId="1" fillId="5" borderId="3" xfId="2" applyFont="1" applyFill="1" applyBorder="1" applyAlignment="1">
      <alignment vertical="center"/>
    </xf>
    <xf numFmtId="0" fontId="1" fillId="0" borderId="3" xfId="49" applyFont="1" applyFill="1" applyBorder="1" applyAlignment="1">
      <alignment horizontal="left" vertical="center" wrapText="1"/>
    </xf>
    <xf numFmtId="0" fontId="1" fillId="0" borderId="3" xfId="49" applyFont="1" applyFill="1" applyBorder="1" applyAlignment="1">
      <alignment horizontal="center" vertical="center"/>
    </xf>
    <xf numFmtId="180" fontId="1" fillId="0" borderId="3" xfId="49" applyNumberFormat="1" applyFont="1" applyFill="1" applyBorder="1" applyAlignment="1">
      <alignment horizontal="center" vertical="center"/>
    </xf>
    <xf numFmtId="181" fontId="1" fillId="0" borderId="3" xfId="49" applyNumberFormat="1" applyFont="1" applyFill="1" applyBorder="1" applyAlignment="1">
      <alignment horizontal="center" vertical="center"/>
    </xf>
    <xf numFmtId="177" fontId="1" fillId="0" borderId="3" xfId="2" applyFont="1" applyFill="1" applyBorder="1" applyAlignment="1" applyProtection="1">
      <alignment horizontal="center" vertical="center"/>
    </xf>
    <xf numFmtId="0" fontId="1" fillId="5" borderId="3" xfId="49" applyFont="1" applyFill="1" applyBorder="1" applyAlignment="1">
      <alignment horizontal="center" vertical="center"/>
    </xf>
    <xf numFmtId="177" fontId="1" fillId="5" borderId="3" xfId="2" applyFont="1" applyFill="1" applyBorder="1" applyAlignment="1" applyProtection="1">
      <alignment horizontal="center" vertical="center"/>
    </xf>
    <xf numFmtId="0" fontId="1" fillId="0" borderId="3" xfId="49" applyFont="1" applyFill="1" applyBorder="1" applyAlignment="1">
      <alignment horizontal="center" vertical="center" wrapText="1"/>
    </xf>
    <xf numFmtId="181" fontId="1" fillId="0" borderId="3" xfId="49" applyNumberFormat="1" applyFont="1" applyFill="1" applyBorder="1" applyAlignment="1">
      <alignment horizontal="center" vertical="center" wrapText="1"/>
    </xf>
    <xf numFmtId="0" fontId="1" fillId="0" borderId="3" xfId="49" applyFont="1" applyFill="1" applyBorder="1" applyAlignment="1">
      <alignment horizontal="left" vertical="center"/>
    </xf>
    <xf numFmtId="176" fontId="1" fillId="0" borderId="3" xfId="1" applyFont="1" applyFill="1" applyBorder="1" applyAlignment="1" applyProtection="1">
      <alignment horizontal="center" vertical="center"/>
    </xf>
    <xf numFmtId="180" fontId="1" fillId="5" borderId="3" xfId="49" applyNumberFormat="1" applyFont="1" applyFill="1" applyBorder="1" applyAlignment="1">
      <alignment horizontal="center" vertical="center"/>
    </xf>
    <xf numFmtId="181" fontId="1" fillId="5" borderId="3" xfId="49" applyNumberFormat="1" applyFont="1" applyFill="1" applyBorder="1" applyAlignment="1">
      <alignment horizontal="center" vertical="center"/>
    </xf>
    <xf numFmtId="4" fontId="1" fillId="0" borderId="3" xfId="0" applyNumberFormat="1" applyFont="1" applyBorder="1" applyAlignment="1">
      <alignment horizontal="center" vertical="center"/>
    </xf>
    <xf numFmtId="183" fontId="1" fillId="0" borderId="0" xfId="49" applyNumberFormat="1" applyFont="1" applyFill="1" applyAlignment="1">
      <alignment vertical="center"/>
    </xf>
    <xf numFmtId="181" fontId="1" fillId="0" borderId="3" xfId="0" applyNumberFormat="1" applyFont="1" applyBorder="1" applyAlignment="1">
      <alignment vertical="center"/>
    </xf>
    <xf numFmtId="188" fontId="1" fillId="0" borderId="0" xfId="0" applyNumberFormat="1" applyFont="1" applyAlignment="1">
      <alignment vertical="center"/>
    </xf>
    <xf numFmtId="181" fontId="1" fillId="0" borderId="3" xfId="0" applyNumberFormat="1" applyFont="1" applyFill="1" applyBorder="1" applyAlignment="1">
      <alignment vertical="center"/>
    </xf>
    <xf numFmtId="177" fontId="1" fillId="0" borderId="3" xfId="2" applyFont="1" applyFill="1" applyBorder="1" applyAlignment="1">
      <alignment vertical="center"/>
    </xf>
    <xf numFmtId="177" fontId="1" fillId="0" borderId="3" xfId="2" applyFont="1" applyFill="1" applyBorder="1" applyAlignment="1">
      <alignment horizontal="center" vertical="center" wrapText="1"/>
    </xf>
    <xf numFmtId="189" fontId="1" fillId="0" borderId="0" xfId="1" applyNumberFormat="1" applyFont="1" applyFill="1" applyBorder="1" applyAlignment="1">
      <alignment vertical="center" textRotation="90" wrapText="1"/>
    </xf>
    <xf numFmtId="0" fontId="1" fillId="0" borderId="0" xfId="0" applyFont="1" applyFill="1" applyBorder="1" applyAlignment="1">
      <alignment vertical="center"/>
    </xf>
    <xf numFmtId="3" fontId="1" fillId="0" borderId="3" xfId="0" applyNumberFormat="1" applyFont="1" applyFill="1" applyBorder="1" applyAlignment="1">
      <alignment horizontal="center" vertical="center" wrapText="1"/>
    </xf>
    <xf numFmtId="0" fontId="1" fillId="7" borderId="3" xfId="0" applyFont="1" applyFill="1" applyBorder="1" applyAlignment="1">
      <alignment horizontal="left" vertical="center"/>
    </xf>
    <xf numFmtId="0" fontId="1" fillId="7" borderId="3" xfId="0" applyFont="1" applyFill="1" applyBorder="1" applyAlignment="1">
      <alignment horizontal="center" vertical="center"/>
    </xf>
    <xf numFmtId="180" fontId="1" fillId="7" borderId="3" xfId="0" applyNumberFormat="1" applyFont="1" applyFill="1" applyBorder="1" applyAlignment="1">
      <alignment horizontal="center" vertical="center"/>
    </xf>
    <xf numFmtId="181" fontId="1" fillId="7" borderId="3" xfId="0" applyNumberFormat="1" applyFont="1" applyFill="1" applyBorder="1" applyAlignment="1">
      <alignment horizontal="center" vertical="center"/>
    </xf>
    <xf numFmtId="0" fontId="1" fillId="8" borderId="3" xfId="0" applyFont="1" applyFill="1" applyBorder="1" applyAlignment="1">
      <alignment horizontal="left" vertical="center" wrapText="1"/>
    </xf>
    <xf numFmtId="182" fontId="1" fillId="7" borderId="3" xfId="0" applyNumberFormat="1" applyFont="1" applyFill="1" applyBorder="1" applyAlignment="1">
      <alignment horizontal="center" vertical="center"/>
    </xf>
    <xf numFmtId="177" fontId="1" fillId="7" borderId="3" xfId="2" applyFont="1" applyFill="1" applyBorder="1" applyAlignment="1">
      <alignment vertical="center"/>
    </xf>
    <xf numFmtId="177" fontId="2" fillId="0" borderId="0" xfId="0" applyNumberFormat="1" applyFont="1" applyFill="1" applyAlignment="1">
      <alignment vertical="center"/>
    </xf>
    <xf numFmtId="189" fontId="1" fillId="0" borderId="0" xfId="0" applyNumberFormat="1" applyFont="1" applyBorder="1" applyAlignment="1">
      <alignment vertical="center" textRotation="90"/>
    </xf>
    <xf numFmtId="189" fontId="1" fillId="0" borderId="0" xfId="0" applyNumberFormat="1" applyFont="1" applyFill="1" applyBorder="1" applyAlignment="1">
      <alignment vertical="center" textRotation="90"/>
    </xf>
    <xf numFmtId="177" fontId="1" fillId="0" borderId="0" xfId="0" applyNumberFormat="1" applyFont="1" applyFill="1" applyAlignment="1">
      <alignment vertical="center" wrapText="1"/>
    </xf>
    <xf numFmtId="0" fontId="1" fillId="0" borderId="0" xfId="0" applyFont="1" applyAlignment="1">
      <alignment horizontal="left" vertical="center"/>
    </xf>
    <xf numFmtId="177" fontId="1" fillId="0" borderId="0" xfId="2" applyFont="1" applyAlignment="1">
      <alignment vertical="center"/>
    </xf>
    <xf numFmtId="177" fontId="1" fillId="0" borderId="0" xfId="2" applyFont="1" applyFill="1" applyBorder="1" applyAlignment="1">
      <alignment horizontal="center" vertical="center"/>
    </xf>
    <xf numFmtId="177" fontId="1" fillId="0" borderId="0" xfId="2" applyFont="1" applyAlignment="1">
      <alignment horizontal="center" vertical="center"/>
    </xf>
    <xf numFmtId="0" fontId="1" fillId="5" borderId="0" xfId="0" applyFont="1" applyFill="1" applyBorder="1" applyAlignment="1">
      <alignment horizontal="left" vertical="center"/>
    </xf>
    <xf numFmtId="49" fontId="1" fillId="0" borderId="4" xfId="0" applyNumberFormat="1" applyFont="1" applyBorder="1" applyAlignment="1">
      <alignment horizontal="center" vertical="center"/>
    </xf>
    <xf numFmtId="177" fontId="1" fillId="0" borderId="0" xfId="2" applyFont="1" applyFill="1" applyAlignment="1">
      <alignment horizontal="center" vertical="center"/>
    </xf>
    <xf numFmtId="0" fontId="1" fillId="6" borderId="0" xfId="0" applyFont="1" applyFill="1" applyBorder="1" applyAlignment="1">
      <alignment horizontal="left" vertical="center"/>
    </xf>
    <xf numFmtId="0" fontId="1" fillId="0" borderId="0" xfId="0" applyFont="1" applyFill="1" applyBorder="1" applyAlignment="1">
      <alignment horizontal="center" vertical="center"/>
    </xf>
    <xf numFmtId="49" fontId="1" fillId="0" borderId="4" xfId="0" applyNumberFormat="1" applyFont="1" applyFill="1" applyBorder="1" applyAlignment="1">
      <alignment horizontal="center" vertical="center"/>
    </xf>
    <xf numFmtId="177" fontId="1" fillId="0" borderId="4" xfId="2" applyFont="1" applyFill="1" applyBorder="1" applyAlignment="1">
      <alignment horizontal="center" vertical="center"/>
    </xf>
    <xf numFmtId="0" fontId="1" fillId="0" borderId="4" xfId="0" applyFont="1" applyBorder="1" applyAlignment="1">
      <alignment horizontal="center" vertical="center"/>
    </xf>
    <xf numFmtId="0" fontId="1" fillId="0" borderId="4" xfId="0" applyFont="1" applyFill="1" applyBorder="1" applyAlignment="1">
      <alignment horizontal="center" vertical="center"/>
    </xf>
    <xf numFmtId="177" fontId="1" fillId="0" borderId="4" xfId="2" applyFont="1" applyBorder="1" applyAlignment="1">
      <alignment vertical="center"/>
    </xf>
    <xf numFmtId="49" fontId="1" fillId="0" borderId="0" xfId="0" applyNumberFormat="1" applyFont="1" applyAlignment="1">
      <alignment horizontal="center" vertical="center"/>
    </xf>
    <xf numFmtId="0" fontId="1" fillId="0" borderId="1" xfId="0" applyFont="1" applyBorder="1" applyAlignment="1">
      <alignment horizontal="left" vertical="center"/>
    </xf>
    <xf numFmtId="0" fontId="1" fillId="0" borderId="1" xfId="0" applyFont="1" applyBorder="1" applyAlignment="1">
      <alignment horizontal="center" vertical="center"/>
    </xf>
    <xf numFmtId="181" fontId="1" fillId="0" borderId="1" xfId="0" applyNumberFormat="1" applyFont="1" applyBorder="1" applyAlignment="1">
      <alignment horizontal="center" vertical="center"/>
    </xf>
    <xf numFmtId="0" fontId="1" fillId="0" borderId="3" xfId="49" applyFont="1" applyBorder="1" applyAlignment="1">
      <alignment horizontal="center" vertical="center"/>
    </xf>
    <xf numFmtId="1" fontId="1" fillId="0" borderId="3" xfId="49" applyNumberFormat="1" applyFont="1" applyBorder="1" applyAlignment="1">
      <alignment horizontal="center" vertical="center"/>
    </xf>
    <xf numFmtId="177" fontId="1" fillId="0" borderId="5" xfId="2" applyFont="1" applyFill="1" applyBorder="1" applyAlignment="1" applyProtection="1">
      <alignment vertical="center"/>
    </xf>
    <xf numFmtId="0" fontId="1" fillId="0" borderId="5" xfId="49" applyFont="1" applyFill="1" applyBorder="1" applyAlignment="1">
      <alignment horizontal="center" vertical="center"/>
    </xf>
    <xf numFmtId="181" fontId="1" fillId="0" borderId="3" xfId="49" applyNumberFormat="1" applyFont="1" applyBorder="1" applyAlignment="1">
      <alignment horizontal="center" vertical="center"/>
    </xf>
    <xf numFmtId="190" fontId="1" fillId="0" borderId="0" xfId="0" applyNumberFormat="1" applyFont="1" applyAlignment="1">
      <alignment vertical="center"/>
    </xf>
    <xf numFmtId="181" fontId="1" fillId="0" borderId="3" xfId="0" applyNumberFormat="1" applyFont="1" applyFill="1" applyBorder="1" applyAlignment="1">
      <alignment horizontal="center" vertical="center"/>
    </xf>
    <xf numFmtId="0" fontId="1" fillId="0" borderId="0" xfId="0" applyFont="1" applyFill="1" applyAlignment="1">
      <alignment horizontal="left" vertical="center"/>
    </xf>
    <xf numFmtId="0" fontId="1" fillId="6" borderId="0" xfId="0" applyFont="1" applyFill="1" applyAlignment="1">
      <alignment horizontal="left" vertical="center"/>
    </xf>
    <xf numFmtId="0" fontId="1" fillId="0" borderId="0" xfId="0" applyNumberFormat="1" applyFont="1" applyFill="1" applyAlignment="1">
      <alignment vertical="center"/>
    </xf>
    <xf numFmtId="0" fontId="1" fillId="0" borderId="3" xfId="0" applyFont="1" applyFill="1" applyBorder="1" applyAlignment="1">
      <alignment vertical="center"/>
    </xf>
    <xf numFmtId="58" fontId="1" fillId="0" borderId="3" xfId="0" applyNumberFormat="1"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0" borderId="3" xfId="0" applyFont="1" applyBorder="1" applyAlignment="1">
      <alignment horizontal="left" vertical="center" wrapText="1" shrinkToFit="1"/>
    </xf>
    <xf numFmtId="182" fontId="1" fillId="0" borderId="3" xfId="0" applyNumberFormat="1" applyFont="1" applyBorder="1" applyAlignment="1">
      <alignment horizontal="center" vertical="center" wrapText="1"/>
    </xf>
    <xf numFmtId="191" fontId="1" fillId="0" borderId="0" xfId="0" applyNumberFormat="1" applyFont="1" applyFill="1" applyAlignment="1">
      <alignment vertical="center"/>
    </xf>
    <xf numFmtId="0" fontId="1" fillId="6" borderId="3" xfId="0" applyFont="1" applyFill="1" applyBorder="1" applyAlignment="1">
      <alignment horizontal="center" vertical="center" wrapText="1"/>
    </xf>
    <xf numFmtId="181" fontId="1" fillId="6" borderId="3" xfId="0" applyNumberFormat="1" applyFont="1" applyFill="1" applyBorder="1" applyAlignment="1">
      <alignment horizontal="center" vertical="center" wrapText="1"/>
    </xf>
    <xf numFmtId="182" fontId="1" fillId="0" borderId="3" xfId="0" applyNumberFormat="1" applyFont="1" applyFill="1" applyBorder="1" applyAlignment="1">
      <alignment horizontal="center" vertical="center"/>
    </xf>
    <xf numFmtId="0" fontId="1" fillId="5" borderId="3" xfId="0" applyFont="1" applyFill="1" applyBorder="1" applyAlignment="1">
      <alignment horizontal="center" vertical="center"/>
    </xf>
    <xf numFmtId="177" fontId="1" fillId="5" borderId="3" xfId="2" applyFont="1" applyFill="1" applyBorder="1" applyAlignment="1">
      <alignment horizontal="right" vertical="center"/>
    </xf>
    <xf numFmtId="186" fontId="1" fillId="5" borderId="0" xfId="0" applyNumberFormat="1" applyFont="1" applyFill="1" applyAlignment="1">
      <alignment vertical="center"/>
    </xf>
    <xf numFmtId="186" fontId="1" fillId="0" borderId="0" xfId="0" applyNumberFormat="1" applyFont="1" applyFill="1" applyAlignment="1">
      <alignment vertical="center"/>
    </xf>
    <xf numFmtId="187" fontId="1" fillId="0" borderId="0" xfId="0" applyNumberFormat="1" applyFont="1" applyFill="1" applyAlignment="1">
      <alignment vertical="center"/>
    </xf>
    <xf numFmtId="181" fontId="1" fillId="5" borderId="3" xfId="0" applyNumberFormat="1" applyFont="1" applyFill="1" applyBorder="1" applyAlignment="1">
      <alignment horizontal="center" vertical="center"/>
    </xf>
    <xf numFmtId="0" fontId="3" fillId="0" borderId="3" xfId="0" applyFont="1" applyBorder="1" applyAlignment="1">
      <alignment horizontal="left" vertical="center"/>
    </xf>
    <xf numFmtId="0" fontId="3" fillId="0" borderId="3" xfId="0" applyFont="1" applyBorder="1" applyAlignment="1">
      <alignment horizontal="left" vertical="center" wrapText="1"/>
    </xf>
    <xf numFmtId="181" fontId="1" fillId="0" borderId="6" xfId="0" applyNumberFormat="1" applyFont="1" applyBorder="1" applyAlignment="1">
      <alignment horizontal="center" vertical="center"/>
    </xf>
    <xf numFmtId="0" fontId="1" fillId="0" borderId="7" xfId="0" applyFont="1" applyBorder="1" applyAlignment="1">
      <alignment horizontal="center" vertical="center"/>
    </xf>
    <xf numFmtId="3" fontId="1" fillId="0" borderId="7" xfId="0" applyNumberFormat="1" applyFont="1" applyBorder="1" applyAlignment="1">
      <alignment horizontal="center" vertical="center"/>
    </xf>
    <xf numFmtId="0" fontId="1" fillId="0" borderId="8" xfId="0" applyFont="1" applyBorder="1" applyAlignment="1">
      <alignment horizontal="center" vertical="center"/>
    </xf>
    <xf numFmtId="177" fontId="1" fillId="0" borderId="1" xfId="2" applyFont="1" applyBorder="1" applyAlignment="1">
      <alignment horizontal="center" vertical="center"/>
    </xf>
    <xf numFmtId="0" fontId="1" fillId="0" borderId="9" xfId="0" applyFont="1" applyBorder="1" applyAlignment="1">
      <alignment horizontal="center" vertical="center"/>
    </xf>
    <xf numFmtId="177" fontId="1" fillId="0" borderId="10" xfId="2" applyFont="1" applyBorder="1" applyAlignment="1">
      <alignment horizontal="center" vertical="center"/>
    </xf>
    <xf numFmtId="0" fontId="1" fillId="0" borderId="11" xfId="0" applyFont="1" applyBorder="1" applyAlignment="1">
      <alignment horizontal="center" vertical="center"/>
    </xf>
    <xf numFmtId="177" fontId="1" fillId="0" borderId="2" xfId="2" applyFont="1" applyBorder="1" applyAlignment="1">
      <alignment horizontal="center" vertical="center"/>
    </xf>
    <xf numFmtId="176" fontId="1" fillId="0" borderId="0" xfId="1" applyFont="1" applyAlignment="1">
      <alignment vertical="center"/>
    </xf>
    <xf numFmtId="181" fontId="1" fillId="0" borderId="3" xfId="0" applyNumberFormat="1" applyFont="1" applyBorder="1" applyAlignment="1" quotePrefix="1">
      <alignment horizontal="center" vertical="center" wrapText="1"/>
    </xf>
    <xf numFmtId="181" fontId="1" fillId="0" borderId="3" xfId="0" applyNumberFormat="1" applyFont="1" applyBorder="1" applyAlignment="1" quotePrefix="1">
      <alignment horizontal="center" vertical="center"/>
    </xf>
    <xf numFmtId="180" fontId="1" fillId="0" borderId="3" xfId="0" applyNumberFormat="1" applyFont="1" applyFill="1" applyBorder="1" applyAlignment="1" quotePrefix="1">
      <alignment horizontal="center" vertical="center" wrapText="1"/>
    </xf>
    <xf numFmtId="180" fontId="1" fillId="0" borderId="3" xfId="0" applyNumberFormat="1" applyFont="1" applyBorder="1" applyAlignment="1" quotePrefix="1">
      <alignment horizontal="center" vertical="center" wrapText="1"/>
    </xf>
    <xf numFmtId="181" fontId="1" fillId="0" borderId="3" xfId="0" applyNumberFormat="1" applyFont="1" applyFill="1" applyBorder="1" applyAlignment="1" quotePrefix="1">
      <alignment horizontal="center" vertical="center"/>
    </xf>
    <xf numFmtId="181" fontId="1" fillId="0" borderId="6" xfId="0" applyNumberFormat="1" applyFont="1" applyBorder="1" applyAlignment="1" quotePrefix="1">
      <alignment horizontal="center" vertical="center"/>
    </xf>
  </cellXfs>
  <cellStyles count="51">
    <cellStyle name="Normal" xfId="0" builtinId="0"/>
    <cellStyle name="Comma" xfId="1" builtinId="3"/>
    <cellStyle name="Moeda" xfId="2" builtinId="4"/>
    <cellStyle name="Porcentagem" xfId="3" builtinId="5"/>
    <cellStyle name="Comma [0]" xfId="4" builtinId="6"/>
    <cellStyle name="Moeda [0]" xfId="5" builtinId="7"/>
    <cellStyle name="Hyperlink" xfId="6" builtinId="8"/>
    <cellStyle name="Hyperlink seguido" xfId="7" builtinId="9"/>
    <cellStyle name="Observação" xfId="8" builtinId="10"/>
    <cellStyle name="Texto de Aviso"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ída" xfId="17" builtinId="21"/>
    <cellStyle name="Cálculo" xfId="18" builtinId="22"/>
    <cellStyle name="Célula de Verificação" xfId="19" builtinId="23"/>
    <cellStyle name="Célula Vinculada" xfId="20" builtinId="24"/>
    <cellStyle name="Total" xfId="21" builtinId="25"/>
    <cellStyle name="Bom" xfId="22" builtinId="26"/>
    <cellStyle name="Ruim" xfId="23" builtinId="27"/>
    <cellStyle name="Neutro" xfId="24" builtinId="28"/>
    <cellStyle name="Ênfase 1" xfId="25" builtinId="29"/>
    <cellStyle name="20% - Ênfase 1" xfId="26" builtinId="30"/>
    <cellStyle name="40% - Ênfase 1" xfId="27" builtinId="31"/>
    <cellStyle name="60% - Ênfase 1" xfId="28" builtinId="32"/>
    <cellStyle name="Ênfase 2" xfId="29" builtinId="33"/>
    <cellStyle name="20% - Ênfase 2" xfId="30" builtinId="34"/>
    <cellStyle name="40% - Ênfase 2" xfId="31" builtinId="35"/>
    <cellStyle name="60% - Ênfase 2" xfId="32" builtinId="36"/>
    <cellStyle name="Ênfase 3" xfId="33" builtinId="37"/>
    <cellStyle name="20% - Ênfase 3" xfId="34" builtinId="38"/>
    <cellStyle name="40% - Ênfase 3" xfId="35" builtinId="39"/>
    <cellStyle name="60% - Ênfase 3" xfId="36" builtinId="40"/>
    <cellStyle name="Ênfase 4" xfId="37" builtinId="41"/>
    <cellStyle name="20% - Ênfase 4" xfId="38" builtinId="42"/>
    <cellStyle name="40% - Ênfase 4" xfId="39" builtinId="43"/>
    <cellStyle name="60% - Ênfase 4" xfId="40" builtinId="44"/>
    <cellStyle name="Ênfase 5" xfId="41" builtinId="45"/>
    <cellStyle name="20% - Ênfase 5" xfId="42" builtinId="46"/>
    <cellStyle name="40% - Ênfase 5" xfId="43" builtinId="47"/>
    <cellStyle name="60% - Ênfase 5" xfId="44" builtinId="48"/>
    <cellStyle name="Ênfase 6" xfId="45" builtinId="49"/>
    <cellStyle name="20% - Ênfase 6" xfId="46" builtinId="50"/>
    <cellStyle name="40% - Ênfase 6" xfId="47" builtinId="51"/>
    <cellStyle name="60% - Ênfase 6" xfId="48" builtinId="52"/>
    <cellStyle name="Normal 3" xfId="49"/>
    <cellStyle name="Normal 2" xfId="50"/>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5</xdr:col>
          <xdr:colOff>1323975</xdr:colOff>
          <xdr:row>175</xdr:row>
          <xdr:rowOff>0</xdr:rowOff>
        </xdr:from>
        <xdr:to>
          <xdr:col>5</xdr:col>
          <xdr:colOff>1819275</xdr:colOff>
          <xdr:row>175</xdr:row>
          <xdr:rowOff>0</xdr:rowOff>
        </xdr:to>
        <xdr:sp>
          <xdr:nvSpPr>
            <xdr:cNvPr id="1025" name="Object 229" hidden="1">
              <a:extLst>
                <a:ext uri="{63B3BB69-23CF-44E3-9099-C40C66FF867C}">
                  <a14:compatExt spid="_x0000_s1025"/>
                </a:ext>
              </a:extLst>
            </xdr:cNvPr>
            <xdr:cNvSpPr/>
          </xdr:nvSpPr>
          <xdr:spPr>
            <a:xfrm>
              <a:off x="8536305" y="35814000"/>
              <a:ext cx="49530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838200</xdr:colOff>
          <xdr:row>199</xdr:row>
          <xdr:rowOff>0</xdr:rowOff>
        </xdr:from>
        <xdr:to>
          <xdr:col>5</xdr:col>
          <xdr:colOff>1333500</xdr:colOff>
          <xdr:row>199</xdr:row>
          <xdr:rowOff>0</xdr:rowOff>
        </xdr:to>
        <xdr:sp>
          <xdr:nvSpPr>
            <xdr:cNvPr id="1026" name="Object 230" hidden="1">
              <a:extLst>
                <a:ext uri="{63B3BB69-23CF-44E3-9099-C40C66FF867C}">
                  <a14:compatExt spid="_x0000_s1026"/>
                </a:ext>
              </a:extLst>
            </xdr:cNvPr>
            <xdr:cNvSpPr/>
          </xdr:nvSpPr>
          <xdr:spPr>
            <a:xfrm>
              <a:off x="8050530" y="40386000"/>
              <a:ext cx="49530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1257300</xdr:colOff>
          <xdr:row>199</xdr:row>
          <xdr:rowOff>0</xdr:rowOff>
        </xdr:from>
        <xdr:to>
          <xdr:col>5</xdr:col>
          <xdr:colOff>1752600</xdr:colOff>
          <xdr:row>199</xdr:row>
          <xdr:rowOff>0</xdr:rowOff>
        </xdr:to>
        <xdr:sp>
          <xdr:nvSpPr>
            <xdr:cNvPr id="1027" name="Object 231" hidden="1">
              <a:extLst>
                <a:ext uri="{63B3BB69-23CF-44E3-9099-C40C66FF867C}">
                  <a14:compatExt spid="_x0000_s1027"/>
                </a:ext>
              </a:extLst>
            </xdr:cNvPr>
            <xdr:cNvSpPr/>
          </xdr:nvSpPr>
          <xdr:spPr>
            <a:xfrm>
              <a:off x="8469630" y="40386000"/>
              <a:ext cx="49530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981075</xdr:colOff>
          <xdr:row>199</xdr:row>
          <xdr:rowOff>0</xdr:rowOff>
        </xdr:from>
        <xdr:to>
          <xdr:col>5</xdr:col>
          <xdr:colOff>1476375</xdr:colOff>
          <xdr:row>199</xdr:row>
          <xdr:rowOff>0</xdr:rowOff>
        </xdr:to>
        <xdr:sp>
          <xdr:nvSpPr>
            <xdr:cNvPr id="1028" name="Object 232" hidden="1">
              <a:extLst>
                <a:ext uri="{63B3BB69-23CF-44E3-9099-C40C66FF867C}">
                  <a14:compatExt spid="_x0000_s1028"/>
                </a:ext>
              </a:extLst>
            </xdr:cNvPr>
            <xdr:cNvSpPr/>
          </xdr:nvSpPr>
          <xdr:spPr>
            <a:xfrm>
              <a:off x="8193405" y="40386000"/>
              <a:ext cx="49530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1171575</xdr:colOff>
          <xdr:row>199</xdr:row>
          <xdr:rowOff>0</xdr:rowOff>
        </xdr:from>
        <xdr:to>
          <xdr:col>5</xdr:col>
          <xdr:colOff>1666875</xdr:colOff>
          <xdr:row>199</xdr:row>
          <xdr:rowOff>0</xdr:rowOff>
        </xdr:to>
        <xdr:sp>
          <xdr:nvSpPr>
            <xdr:cNvPr id="1029" name="Object 233" hidden="1">
              <a:extLst>
                <a:ext uri="{63B3BB69-23CF-44E3-9099-C40C66FF867C}">
                  <a14:compatExt spid="_x0000_s1029"/>
                </a:ext>
              </a:extLst>
            </xdr:cNvPr>
            <xdr:cNvSpPr/>
          </xdr:nvSpPr>
          <xdr:spPr>
            <a:xfrm>
              <a:off x="8383905" y="40386000"/>
              <a:ext cx="495300" cy="0"/>
            </a:xfrm>
            <a:prstGeom prst="rect">
              <a:avLst/>
            </a:prstGeom>
          </xdr:spPr>
        </xdr:sp>
        <xdr:clientData/>
      </xdr:twoCellAnchor>
    </mc:Choice>
    <mc:Fallback/>
  </mc:AlternateContent>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oleObject" Target="../embeddings/oleObject5.bin"/><Relationship Id="rId8" Type="http://schemas.openxmlformats.org/officeDocument/2006/relationships/oleObject" Target="../embeddings/oleObject4.bin"/><Relationship Id="rId7" Type="http://schemas.openxmlformats.org/officeDocument/2006/relationships/oleObject" Target="../embeddings/oleObject3.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A2631"/>
  <sheetViews>
    <sheetView tabSelected="1" view="pageBreakPreview" zoomScaleNormal="100" workbookViewId="0">
      <pane ySplit="4" topLeftCell="A2578" activePane="bottomLeft" state="frozen"/>
      <selection/>
      <selection pane="bottomLeft" activeCell="A4" sqref="A4:J5"/>
    </sheetView>
  </sheetViews>
  <sheetFormatPr defaultColWidth="9" defaultRowHeight="15"/>
  <cols>
    <col min="1" max="1" width="51.4285714285714" style="10" customWidth="1"/>
    <col min="2" max="2" width="13.552380952381" style="11" customWidth="1"/>
    <col min="3" max="3" width="6" style="11" customWidth="1"/>
    <col min="4" max="4" width="21.8571428571429" style="12" customWidth="1"/>
    <col min="5" max="5" width="15.3333333333333" style="13" customWidth="1"/>
    <col min="6" max="6" width="79.5714285714286" style="10" customWidth="1"/>
    <col min="7" max="7" width="22.552380952381" style="11" customWidth="1"/>
    <col min="8" max="8" width="16.8857142857143" style="14" customWidth="1"/>
    <col min="9" max="9" width="27" style="11" customWidth="1"/>
    <col min="10" max="10" width="12.2857142857143" style="11" customWidth="1"/>
    <col min="11" max="11" width="14.4380952380952" style="1"/>
    <col min="12" max="12" width="10.5714285714286" style="2"/>
    <col min="13" max="13" width="13" style="1"/>
    <col min="14" max="14" width="11" style="1"/>
    <col min="15" max="15" width="9.42857142857143" style="1"/>
    <col min="16" max="16384" width="9" style="1"/>
  </cols>
  <sheetData>
    <row r="1" spans="1:10">
      <c r="A1" s="15" t="s">
        <v>0</v>
      </c>
      <c r="B1" s="15"/>
      <c r="C1" s="15"/>
      <c r="D1" s="16"/>
      <c r="E1" s="17"/>
      <c r="F1" s="15"/>
      <c r="G1" s="15"/>
      <c r="H1" s="18"/>
      <c r="I1" s="15"/>
      <c r="J1" s="15"/>
    </row>
    <row r="2" spans="1:10">
      <c r="A2" s="19"/>
      <c r="B2" s="20"/>
      <c r="C2" s="20"/>
      <c r="D2" s="21"/>
      <c r="E2" s="22"/>
      <c r="F2" s="19"/>
      <c r="G2" s="20"/>
      <c r="H2" s="23"/>
      <c r="I2" s="20"/>
      <c r="J2" s="20"/>
    </row>
    <row r="3" spans="1:10">
      <c r="A3" s="24" t="s">
        <v>1</v>
      </c>
      <c r="B3" s="25"/>
      <c r="C3" s="25" t="s">
        <v>2</v>
      </c>
      <c r="D3" s="26"/>
      <c r="E3" s="27"/>
      <c r="F3" s="24"/>
      <c r="G3" s="25"/>
      <c r="H3" s="28"/>
      <c r="I3" s="25"/>
      <c r="J3" s="25"/>
    </row>
    <row r="4" s="11" customFormat="1" ht="45" spans="1:12">
      <c r="A4" s="29" t="s">
        <v>3</v>
      </c>
      <c r="B4" s="30" t="s">
        <v>4</v>
      </c>
      <c r="C4" s="30" t="s">
        <v>5</v>
      </c>
      <c r="D4" s="31" t="s">
        <v>6</v>
      </c>
      <c r="E4" s="32" t="s">
        <v>7</v>
      </c>
      <c r="F4" s="29" t="s">
        <v>8</v>
      </c>
      <c r="G4" s="30" t="s">
        <v>9</v>
      </c>
      <c r="H4" s="33" t="s">
        <v>10</v>
      </c>
      <c r="I4" s="30" t="s">
        <v>11</v>
      </c>
      <c r="J4" s="30" t="s">
        <v>12</v>
      </c>
      <c r="L4" s="3"/>
    </row>
    <row r="5" spans="1:10">
      <c r="A5" s="34" t="s">
        <v>13</v>
      </c>
      <c r="B5" s="35"/>
      <c r="C5" s="35"/>
      <c r="D5" s="36"/>
      <c r="E5" s="37"/>
      <c r="F5" s="34"/>
      <c r="G5" s="35"/>
      <c r="H5" s="38"/>
      <c r="I5" s="35"/>
      <c r="J5" s="35"/>
    </row>
    <row r="6" s="1" customFormat="1" spans="1:12">
      <c r="A6" s="39" t="s">
        <v>14</v>
      </c>
      <c r="B6" s="40" t="s">
        <v>15</v>
      </c>
      <c r="C6" s="40">
        <v>452</v>
      </c>
      <c r="D6" s="41">
        <v>33903000000</v>
      </c>
      <c r="E6" s="191" t="s">
        <v>16</v>
      </c>
      <c r="F6" s="43" t="s">
        <v>17</v>
      </c>
      <c r="G6" s="40">
        <v>5</v>
      </c>
      <c r="H6" s="44">
        <v>17.85</v>
      </c>
      <c r="I6" s="40" t="s">
        <v>18</v>
      </c>
      <c r="J6" s="40" t="s">
        <v>19</v>
      </c>
      <c r="L6" s="2"/>
    </row>
    <row r="7" s="1" customFormat="1" spans="1:12">
      <c r="A7" s="39" t="s">
        <v>14</v>
      </c>
      <c r="B7" s="40" t="s">
        <v>15</v>
      </c>
      <c r="C7" s="40">
        <v>452</v>
      </c>
      <c r="D7" s="41">
        <v>33903000000</v>
      </c>
      <c r="E7" s="191" t="s">
        <v>16</v>
      </c>
      <c r="F7" s="43" t="s">
        <v>20</v>
      </c>
      <c r="G7" s="40">
        <v>9</v>
      </c>
      <c r="H7" s="45">
        <v>81</v>
      </c>
      <c r="I7" s="40" t="s">
        <v>18</v>
      </c>
      <c r="J7" s="40" t="s">
        <v>19</v>
      </c>
      <c r="L7" s="2"/>
    </row>
    <row r="8" s="1" customFormat="1" spans="1:12">
      <c r="A8" s="39" t="s">
        <v>14</v>
      </c>
      <c r="B8" s="40" t="s">
        <v>15</v>
      </c>
      <c r="C8" s="40">
        <v>452</v>
      </c>
      <c r="D8" s="41">
        <v>33903000000</v>
      </c>
      <c r="E8" s="191" t="s">
        <v>16</v>
      </c>
      <c r="F8" s="43" t="s">
        <v>21</v>
      </c>
      <c r="G8" s="40">
        <v>25</v>
      </c>
      <c r="H8" s="45">
        <v>6.25</v>
      </c>
      <c r="I8" s="40" t="s">
        <v>18</v>
      </c>
      <c r="J8" s="40" t="s">
        <v>19</v>
      </c>
      <c r="L8" s="2"/>
    </row>
    <row r="9" s="1" customFormat="1" spans="1:12">
      <c r="A9" s="39" t="s">
        <v>14</v>
      </c>
      <c r="B9" s="40" t="s">
        <v>15</v>
      </c>
      <c r="C9" s="40">
        <v>452</v>
      </c>
      <c r="D9" s="41">
        <v>33903000000</v>
      </c>
      <c r="E9" s="191" t="s">
        <v>16</v>
      </c>
      <c r="F9" s="43" t="s">
        <v>22</v>
      </c>
      <c r="G9" s="40">
        <v>3</v>
      </c>
      <c r="H9" s="45">
        <v>13.74</v>
      </c>
      <c r="I9" s="40" t="s">
        <v>18</v>
      </c>
      <c r="J9" s="40" t="s">
        <v>19</v>
      </c>
      <c r="L9" s="2"/>
    </row>
    <row r="10" s="1" customFormat="1" spans="1:12">
      <c r="A10" s="39" t="s">
        <v>14</v>
      </c>
      <c r="B10" s="40" t="s">
        <v>15</v>
      </c>
      <c r="C10" s="40">
        <v>452</v>
      </c>
      <c r="D10" s="41">
        <v>33903000000</v>
      </c>
      <c r="E10" s="191" t="s">
        <v>16</v>
      </c>
      <c r="F10" s="43" t="s">
        <v>23</v>
      </c>
      <c r="G10" s="40">
        <v>250</v>
      </c>
      <c r="H10" s="45">
        <v>1387.5</v>
      </c>
      <c r="I10" s="40" t="s">
        <v>18</v>
      </c>
      <c r="J10" s="40" t="s">
        <v>19</v>
      </c>
      <c r="L10" s="2"/>
    </row>
    <row r="11" s="1" customFormat="1" spans="1:12">
      <c r="A11" s="39" t="s">
        <v>14</v>
      </c>
      <c r="B11" s="40" t="s">
        <v>15</v>
      </c>
      <c r="C11" s="40">
        <v>452</v>
      </c>
      <c r="D11" s="41">
        <v>33903000000</v>
      </c>
      <c r="E11" s="191" t="s">
        <v>16</v>
      </c>
      <c r="F11" s="43" t="s">
        <v>24</v>
      </c>
      <c r="G11" s="40">
        <v>300</v>
      </c>
      <c r="H11" s="45">
        <v>402</v>
      </c>
      <c r="I11" s="40" t="s">
        <v>18</v>
      </c>
      <c r="J11" s="40" t="s">
        <v>19</v>
      </c>
      <c r="L11" s="2"/>
    </row>
    <row r="12" s="1" customFormat="1" spans="1:12">
      <c r="A12" s="39" t="s">
        <v>14</v>
      </c>
      <c r="B12" s="40" t="s">
        <v>15</v>
      </c>
      <c r="C12" s="40">
        <v>452</v>
      </c>
      <c r="D12" s="41">
        <v>33903000000</v>
      </c>
      <c r="E12" s="191" t="s">
        <v>16</v>
      </c>
      <c r="F12" s="43" t="s">
        <v>25</v>
      </c>
      <c r="G12" s="40">
        <v>350</v>
      </c>
      <c r="H12" s="44">
        <v>168</v>
      </c>
      <c r="I12" s="40" t="s">
        <v>18</v>
      </c>
      <c r="J12" s="40" t="s">
        <v>19</v>
      </c>
      <c r="L12" s="2"/>
    </row>
    <row r="13" s="1" customFormat="1" spans="1:12">
      <c r="A13" s="39" t="s">
        <v>14</v>
      </c>
      <c r="B13" s="40" t="s">
        <v>15</v>
      </c>
      <c r="C13" s="40">
        <v>452</v>
      </c>
      <c r="D13" s="41">
        <v>33903000000</v>
      </c>
      <c r="E13" s="191" t="s">
        <v>16</v>
      </c>
      <c r="F13" s="43" t="s">
        <v>26</v>
      </c>
      <c r="G13" s="40">
        <v>25</v>
      </c>
      <c r="H13" s="45">
        <v>12</v>
      </c>
      <c r="I13" s="40" t="s">
        <v>18</v>
      </c>
      <c r="J13" s="40" t="s">
        <v>19</v>
      </c>
      <c r="L13" s="2"/>
    </row>
    <row r="14" s="1" customFormat="1" spans="1:12">
      <c r="A14" s="39" t="s">
        <v>14</v>
      </c>
      <c r="B14" s="40" t="s">
        <v>15</v>
      </c>
      <c r="C14" s="40">
        <v>452</v>
      </c>
      <c r="D14" s="41">
        <v>33903000000</v>
      </c>
      <c r="E14" s="191" t="s">
        <v>16</v>
      </c>
      <c r="F14" s="43" t="s">
        <v>27</v>
      </c>
      <c r="G14" s="40">
        <v>25</v>
      </c>
      <c r="H14" s="45">
        <v>12</v>
      </c>
      <c r="I14" s="40" t="s">
        <v>18</v>
      </c>
      <c r="J14" s="40" t="s">
        <v>19</v>
      </c>
      <c r="L14" s="2"/>
    </row>
    <row r="15" s="1" customFormat="1" spans="1:12">
      <c r="A15" s="39" t="s">
        <v>14</v>
      </c>
      <c r="B15" s="40" t="s">
        <v>15</v>
      </c>
      <c r="C15" s="40">
        <v>452</v>
      </c>
      <c r="D15" s="41">
        <v>33903000000</v>
      </c>
      <c r="E15" s="191" t="s">
        <v>16</v>
      </c>
      <c r="F15" s="43" t="s">
        <v>28</v>
      </c>
      <c r="G15" s="40">
        <v>15</v>
      </c>
      <c r="H15" s="45">
        <v>24.15</v>
      </c>
      <c r="I15" s="40" t="s">
        <v>18</v>
      </c>
      <c r="J15" s="40" t="s">
        <v>19</v>
      </c>
      <c r="L15" s="2"/>
    </row>
    <row r="16" s="1" customFormat="1" spans="1:12">
      <c r="A16" s="39" t="s">
        <v>14</v>
      </c>
      <c r="B16" s="40" t="s">
        <v>15</v>
      </c>
      <c r="C16" s="40">
        <v>452</v>
      </c>
      <c r="D16" s="41">
        <v>33903000000</v>
      </c>
      <c r="E16" s="191" t="s">
        <v>16</v>
      </c>
      <c r="F16" s="43" t="s">
        <v>29</v>
      </c>
      <c r="G16" s="40">
        <v>12</v>
      </c>
      <c r="H16" s="45">
        <v>117.6</v>
      </c>
      <c r="I16" s="40" t="s">
        <v>18</v>
      </c>
      <c r="J16" s="40" t="s">
        <v>19</v>
      </c>
      <c r="L16" s="2"/>
    </row>
    <row r="17" s="1" customFormat="1" spans="1:12">
      <c r="A17" s="39" t="s">
        <v>14</v>
      </c>
      <c r="B17" s="40" t="s">
        <v>15</v>
      </c>
      <c r="C17" s="40">
        <v>452</v>
      </c>
      <c r="D17" s="41">
        <v>33903000000</v>
      </c>
      <c r="E17" s="191" t="s">
        <v>16</v>
      </c>
      <c r="F17" s="43" t="s">
        <v>30</v>
      </c>
      <c r="G17" s="40">
        <v>17</v>
      </c>
      <c r="H17" s="45">
        <v>166.6</v>
      </c>
      <c r="I17" s="40" t="s">
        <v>18</v>
      </c>
      <c r="J17" s="40" t="s">
        <v>19</v>
      </c>
      <c r="L17" s="2"/>
    </row>
    <row r="18" s="1" customFormat="1" spans="1:12">
      <c r="A18" s="39" t="s">
        <v>14</v>
      </c>
      <c r="B18" s="40" t="s">
        <v>15</v>
      </c>
      <c r="C18" s="40">
        <v>452</v>
      </c>
      <c r="D18" s="41">
        <v>33903000000</v>
      </c>
      <c r="E18" s="191" t="s">
        <v>16</v>
      </c>
      <c r="F18" s="43" t="s">
        <v>31</v>
      </c>
      <c r="G18" s="40">
        <v>2</v>
      </c>
      <c r="H18" s="45">
        <v>20.76</v>
      </c>
      <c r="I18" s="40" t="s">
        <v>18</v>
      </c>
      <c r="J18" s="40" t="s">
        <v>19</v>
      </c>
      <c r="L18" s="2"/>
    </row>
    <row r="19" s="1" customFormat="1" spans="1:12">
      <c r="A19" s="39" t="s">
        <v>14</v>
      </c>
      <c r="B19" s="40" t="s">
        <v>15</v>
      </c>
      <c r="C19" s="40">
        <v>452</v>
      </c>
      <c r="D19" s="41">
        <v>33903000000</v>
      </c>
      <c r="E19" s="191" t="s">
        <v>16</v>
      </c>
      <c r="F19" s="43" t="s">
        <v>32</v>
      </c>
      <c r="G19" s="40">
        <v>18</v>
      </c>
      <c r="H19" s="45">
        <v>32.58</v>
      </c>
      <c r="I19" s="40" t="s">
        <v>18</v>
      </c>
      <c r="J19" s="40" t="s">
        <v>19</v>
      </c>
      <c r="L19" s="2"/>
    </row>
    <row r="20" s="1" customFormat="1" spans="1:12">
      <c r="A20" s="39" t="s">
        <v>14</v>
      </c>
      <c r="B20" s="40" t="s">
        <v>15</v>
      </c>
      <c r="C20" s="40">
        <v>452</v>
      </c>
      <c r="D20" s="41">
        <v>33903000000</v>
      </c>
      <c r="E20" s="191" t="s">
        <v>16</v>
      </c>
      <c r="F20" s="43" t="s">
        <v>33</v>
      </c>
      <c r="G20" s="40">
        <v>186</v>
      </c>
      <c r="H20" s="45">
        <v>241.8</v>
      </c>
      <c r="I20" s="40" t="s">
        <v>18</v>
      </c>
      <c r="J20" s="40" t="s">
        <v>19</v>
      </c>
      <c r="L20" s="2"/>
    </row>
    <row r="21" s="1" customFormat="1" spans="1:12">
      <c r="A21" s="39" t="s">
        <v>14</v>
      </c>
      <c r="B21" s="40" t="s">
        <v>15</v>
      </c>
      <c r="C21" s="40">
        <v>452</v>
      </c>
      <c r="D21" s="41">
        <v>33903000000</v>
      </c>
      <c r="E21" s="191" t="s">
        <v>16</v>
      </c>
      <c r="F21" s="43" t="s">
        <v>34</v>
      </c>
      <c r="G21" s="40">
        <v>5</v>
      </c>
      <c r="H21" s="45">
        <v>92.7</v>
      </c>
      <c r="I21" s="40" t="s">
        <v>18</v>
      </c>
      <c r="J21" s="40" t="s">
        <v>19</v>
      </c>
      <c r="L21" s="2"/>
    </row>
    <row r="22" s="1" customFormat="1" spans="1:12">
      <c r="A22" s="39" t="s">
        <v>14</v>
      </c>
      <c r="B22" s="40" t="s">
        <v>15</v>
      </c>
      <c r="C22" s="40">
        <v>452</v>
      </c>
      <c r="D22" s="41">
        <v>33903000000</v>
      </c>
      <c r="E22" s="191" t="s">
        <v>16</v>
      </c>
      <c r="F22" s="43" t="s">
        <v>35</v>
      </c>
      <c r="G22" s="40">
        <v>500</v>
      </c>
      <c r="H22" s="45">
        <v>140</v>
      </c>
      <c r="I22" s="40" t="s">
        <v>18</v>
      </c>
      <c r="J22" s="40" t="s">
        <v>19</v>
      </c>
      <c r="L22" s="2"/>
    </row>
    <row r="23" s="1" customFormat="1" spans="1:12">
      <c r="A23" s="39" t="s">
        <v>14</v>
      </c>
      <c r="B23" s="40" t="s">
        <v>15</v>
      </c>
      <c r="C23" s="40">
        <v>452</v>
      </c>
      <c r="D23" s="41">
        <v>33903000000</v>
      </c>
      <c r="E23" s="191" t="s">
        <v>16</v>
      </c>
      <c r="F23" s="43" t="s">
        <v>36</v>
      </c>
      <c r="G23" s="40">
        <v>400</v>
      </c>
      <c r="H23" s="44">
        <f>G23*0.56</f>
        <v>224</v>
      </c>
      <c r="I23" s="40" t="s">
        <v>18</v>
      </c>
      <c r="J23" s="40" t="s">
        <v>19</v>
      </c>
      <c r="L23" s="2"/>
    </row>
    <row r="24" s="1" customFormat="1" spans="1:12">
      <c r="A24" s="39" t="s">
        <v>14</v>
      </c>
      <c r="B24" s="40" t="s">
        <v>15</v>
      </c>
      <c r="C24" s="40">
        <v>452</v>
      </c>
      <c r="D24" s="41">
        <v>33903000000</v>
      </c>
      <c r="E24" s="191" t="s">
        <v>16</v>
      </c>
      <c r="F24" s="43" t="s">
        <v>37</v>
      </c>
      <c r="G24" s="40">
        <v>25</v>
      </c>
      <c r="H24" s="45">
        <v>27.25</v>
      </c>
      <c r="I24" s="40" t="s">
        <v>18</v>
      </c>
      <c r="J24" s="40" t="s">
        <v>19</v>
      </c>
      <c r="L24" s="2"/>
    </row>
    <row r="25" s="1" customFormat="1" spans="1:12">
      <c r="A25" s="39" t="s">
        <v>14</v>
      </c>
      <c r="B25" s="40" t="s">
        <v>15</v>
      </c>
      <c r="C25" s="40">
        <v>452</v>
      </c>
      <c r="D25" s="41">
        <v>33903000000</v>
      </c>
      <c r="E25" s="191" t="s">
        <v>16</v>
      </c>
      <c r="F25" s="43" t="s">
        <v>38</v>
      </c>
      <c r="G25" s="40">
        <v>15</v>
      </c>
      <c r="H25" s="45">
        <v>59.85</v>
      </c>
      <c r="I25" s="40" t="s">
        <v>18</v>
      </c>
      <c r="J25" s="40" t="s">
        <v>19</v>
      </c>
      <c r="L25" s="2"/>
    </row>
    <row r="26" s="1" customFormat="1" spans="1:12">
      <c r="A26" s="39" t="s">
        <v>14</v>
      </c>
      <c r="B26" s="40" t="s">
        <v>15</v>
      </c>
      <c r="C26" s="40">
        <v>452</v>
      </c>
      <c r="D26" s="41">
        <v>33903000000</v>
      </c>
      <c r="E26" s="191" t="s">
        <v>16</v>
      </c>
      <c r="F26" s="43" t="s">
        <v>39</v>
      </c>
      <c r="G26" s="40">
        <v>45</v>
      </c>
      <c r="H26" s="44">
        <v>54</v>
      </c>
      <c r="I26" s="40" t="s">
        <v>18</v>
      </c>
      <c r="J26" s="40" t="s">
        <v>19</v>
      </c>
      <c r="L26" s="2"/>
    </row>
    <row r="27" s="1" customFormat="1" spans="1:12">
      <c r="A27" s="39" t="s">
        <v>14</v>
      </c>
      <c r="B27" s="40" t="s">
        <v>15</v>
      </c>
      <c r="C27" s="40">
        <v>452</v>
      </c>
      <c r="D27" s="41">
        <v>33903000000</v>
      </c>
      <c r="E27" s="191" t="s">
        <v>16</v>
      </c>
      <c r="F27" s="43" t="s">
        <v>40</v>
      </c>
      <c r="G27" s="40">
        <v>20</v>
      </c>
      <c r="H27" s="45">
        <v>61.8</v>
      </c>
      <c r="I27" s="40" t="s">
        <v>18</v>
      </c>
      <c r="J27" s="40" t="s">
        <v>19</v>
      </c>
      <c r="L27" s="2"/>
    </row>
    <row r="28" s="1" customFormat="1" spans="1:12">
      <c r="A28" s="39" t="s">
        <v>14</v>
      </c>
      <c r="B28" s="40" t="s">
        <v>15</v>
      </c>
      <c r="C28" s="40">
        <v>452</v>
      </c>
      <c r="D28" s="41">
        <v>33903000000</v>
      </c>
      <c r="E28" s="191" t="s">
        <v>16</v>
      </c>
      <c r="F28" s="43" t="s">
        <v>41</v>
      </c>
      <c r="G28" s="40">
        <v>2</v>
      </c>
      <c r="H28" s="45">
        <v>16.48</v>
      </c>
      <c r="I28" s="40" t="s">
        <v>18</v>
      </c>
      <c r="J28" s="40" t="s">
        <v>19</v>
      </c>
      <c r="L28" s="2"/>
    </row>
    <row r="29" s="1" customFormat="1" spans="1:12">
      <c r="A29" s="39" t="s">
        <v>14</v>
      </c>
      <c r="B29" s="40" t="s">
        <v>15</v>
      </c>
      <c r="C29" s="40">
        <v>452</v>
      </c>
      <c r="D29" s="41">
        <v>33903000000</v>
      </c>
      <c r="E29" s="191" t="s">
        <v>16</v>
      </c>
      <c r="F29" s="43" t="s">
        <v>42</v>
      </c>
      <c r="G29" s="40">
        <v>3</v>
      </c>
      <c r="H29" s="45">
        <v>210</v>
      </c>
      <c r="I29" s="40" t="s">
        <v>18</v>
      </c>
      <c r="J29" s="40" t="s">
        <v>19</v>
      </c>
      <c r="L29" s="2"/>
    </row>
    <row r="30" s="1" customFormat="1" spans="1:12">
      <c r="A30" s="39" t="s">
        <v>14</v>
      </c>
      <c r="B30" s="40" t="s">
        <v>15</v>
      </c>
      <c r="C30" s="40">
        <v>452</v>
      </c>
      <c r="D30" s="41">
        <v>33903000000</v>
      </c>
      <c r="E30" s="191" t="s">
        <v>16</v>
      </c>
      <c r="F30" s="43" t="s">
        <v>43</v>
      </c>
      <c r="G30" s="40">
        <v>5</v>
      </c>
      <c r="H30" s="45">
        <v>100.6</v>
      </c>
      <c r="I30" s="40" t="s">
        <v>18</v>
      </c>
      <c r="J30" s="40" t="s">
        <v>19</v>
      </c>
      <c r="L30" s="2"/>
    </row>
    <row r="31" s="1" customFormat="1" spans="1:12">
      <c r="A31" s="39" t="s">
        <v>14</v>
      </c>
      <c r="B31" s="40" t="s">
        <v>15</v>
      </c>
      <c r="C31" s="40">
        <v>452</v>
      </c>
      <c r="D31" s="41">
        <v>33903000000</v>
      </c>
      <c r="E31" s="191" t="s">
        <v>16</v>
      </c>
      <c r="F31" s="43" t="s">
        <v>44</v>
      </c>
      <c r="G31" s="40">
        <v>14</v>
      </c>
      <c r="H31" s="44">
        <v>163.66</v>
      </c>
      <c r="I31" s="40" t="s">
        <v>18</v>
      </c>
      <c r="J31" s="40" t="s">
        <v>19</v>
      </c>
      <c r="L31" s="2"/>
    </row>
    <row r="32" s="1" customFormat="1" spans="1:12">
      <c r="A32" s="39" t="s">
        <v>14</v>
      </c>
      <c r="B32" s="40" t="s">
        <v>15</v>
      </c>
      <c r="C32" s="40">
        <v>452</v>
      </c>
      <c r="D32" s="41">
        <v>33903000000</v>
      </c>
      <c r="E32" s="191" t="s">
        <v>16</v>
      </c>
      <c r="F32" s="43" t="s">
        <v>45</v>
      </c>
      <c r="G32" s="40">
        <v>1</v>
      </c>
      <c r="H32" s="44">
        <v>63</v>
      </c>
      <c r="I32" s="40" t="s">
        <v>18</v>
      </c>
      <c r="J32" s="40" t="s">
        <v>19</v>
      </c>
      <c r="L32" s="2"/>
    </row>
    <row r="33" s="1" customFormat="1" spans="1:12">
      <c r="A33" s="39" t="s">
        <v>14</v>
      </c>
      <c r="B33" s="40" t="s">
        <v>15</v>
      </c>
      <c r="C33" s="40">
        <v>452</v>
      </c>
      <c r="D33" s="41">
        <v>33903000000</v>
      </c>
      <c r="E33" s="191" t="s">
        <v>16</v>
      </c>
      <c r="F33" s="43" t="s">
        <v>46</v>
      </c>
      <c r="G33" s="40">
        <v>2</v>
      </c>
      <c r="H33" s="45">
        <v>26.54</v>
      </c>
      <c r="I33" s="40" t="s">
        <v>18</v>
      </c>
      <c r="J33" s="40" t="s">
        <v>19</v>
      </c>
      <c r="L33" s="2"/>
    </row>
    <row r="34" s="1" customFormat="1" spans="1:12">
      <c r="A34" s="39" t="s">
        <v>14</v>
      </c>
      <c r="B34" s="40" t="s">
        <v>15</v>
      </c>
      <c r="C34" s="40">
        <v>452</v>
      </c>
      <c r="D34" s="41">
        <v>33903000000</v>
      </c>
      <c r="E34" s="191" t="s">
        <v>16</v>
      </c>
      <c r="F34" s="43" t="s">
        <v>47</v>
      </c>
      <c r="G34" s="40">
        <v>60</v>
      </c>
      <c r="H34" s="44">
        <v>271.2</v>
      </c>
      <c r="I34" s="40" t="s">
        <v>18</v>
      </c>
      <c r="J34" s="40" t="s">
        <v>19</v>
      </c>
      <c r="L34" s="2"/>
    </row>
    <row r="35" s="1" customFormat="1" spans="1:12">
      <c r="A35" s="39" t="s">
        <v>14</v>
      </c>
      <c r="B35" s="40" t="s">
        <v>15</v>
      </c>
      <c r="C35" s="40">
        <v>452</v>
      </c>
      <c r="D35" s="41">
        <v>33903000000</v>
      </c>
      <c r="E35" s="191" t="s">
        <v>16</v>
      </c>
      <c r="F35" s="43" t="s">
        <v>48</v>
      </c>
      <c r="G35" s="40">
        <v>80</v>
      </c>
      <c r="H35" s="45">
        <v>23.2</v>
      </c>
      <c r="I35" s="40" t="s">
        <v>18</v>
      </c>
      <c r="J35" s="40" t="s">
        <v>19</v>
      </c>
      <c r="L35" s="2"/>
    </row>
    <row r="36" s="1" customFormat="1" spans="1:12">
      <c r="A36" s="39" t="s">
        <v>14</v>
      </c>
      <c r="B36" s="40" t="s">
        <v>15</v>
      </c>
      <c r="C36" s="40">
        <v>452</v>
      </c>
      <c r="D36" s="41">
        <v>33903000000</v>
      </c>
      <c r="E36" s="191" t="s">
        <v>16</v>
      </c>
      <c r="F36" s="43" t="s">
        <v>49</v>
      </c>
      <c r="G36" s="40">
        <v>10</v>
      </c>
      <c r="H36" s="45">
        <v>400</v>
      </c>
      <c r="I36" s="40" t="s">
        <v>18</v>
      </c>
      <c r="J36" s="40" t="s">
        <v>19</v>
      </c>
      <c r="L36" s="2"/>
    </row>
    <row r="37" s="1" customFormat="1" spans="1:12">
      <c r="A37" s="39" t="s">
        <v>14</v>
      </c>
      <c r="B37" s="40" t="s">
        <v>15</v>
      </c>
      <c r="C37" s="40">
        <v>452</v>
      </c>
      <c r="D37" s="41">
        <v>33903000000</v>
      </c>
      <c r="E37" s="191" t="s">
        <v>16</v>
      </c>
      <c r="F37" s="43" t="s">
        <v>50</v>
      </c>
      <c r="G37" s="40">
        <v>20</v>
      </c>
      <c r="H37" s="44">
        <v>219.8</v>
      </c>
      <c r="I37" s="40" t="s">
        <v>18</v>
      </c>
      <c r="J37" s="40" t="s">
        <v>19</v>
      </c>
      <c r="L37" s="2"/>
    </row>
    <row r="38" s="1" customFormat="1" spans="1:12">
      <c r="A38" s="39" t="s">
        <v>14</v>
      </c>
      <c r="B38" s="40" t="s">
        <v>15</v>
      </c>
      <c r="C38" s="40">
        <v>452</v>
      </c>
      <c r="D38" s="41">
        <v>33903000000</v>
      </c>
      <c r="E38" s="191" t="s">
        <v>16</v>
      </c>
      <c r="F38" s="43" t="s">
        <v>51</v>
      </c>
      <c r="G38" s="40">
        <v>45</v>
      </c>
      <c r="H38" s="45">
        <v>320.85</v>
      </c>
      <c r="I38" s="40" t="s">
        <v>18</v>
      </c>
      <c r="J38" s="40" t="s">
        <v>19</v>
      </c>
      <c r="L38" s="2"/>
    </row>
    <row r="39" s="1" customFormat="1" spans="1:12">
      <c r="A39" s="39" t="s">
        <v>14</v>
      </c>
      <c r="B39" s="40" t="s">
        <v>15</v>
      </c>
      <c r="C39" s="40">
        <v>452</v>
      </c>
      <c r="D39" s="41">
        <v>33903000000</v>
      </c>
      <c r="E39" s="191" t="s">
        <v>16</v>
      </c>
      <c r="F39" s="43" t="s">
        <v>52</v>
      </c>
      <c r="G39" s="40">
        <v>180</v>
      </c>
      <c r="H39" s="45">
        <v>4500</v>
      </c>
      <c r="I39" s="40" t="s">
        <v>18</v>
      </c>
      <c r="J39" s="40" t="s">
        <v>19</v>
      </c>
      <c r="L39" s="2"/>
    </row>
    <row r="40" s="1" customFormat="1" spans="1:12">
      <c r="A40" s="39" t="s">
        <v>14</v>
      </c>
      <c r="B40" s="40" t="s">
        <v>15</v>
      </c>
      <c r="C40" s="40">
        <v>452</v>
      </c>
      <c r="D40" s="41">
        <v>33903000000</v>
      </c>
      <c r="E40" s="191" t="s">
        <v>16</v>
      </c>
      <c r="F40" s="46" t="s">
        <v>53</v>
      </c>
      <c r="G40" s="40">
        <v>4</v>
      </c>
      <c r="H40" s="45">
        <v>50.4</v>
      </c>
      <c r="I40" s="40" t="s">
        <v>18</v>
      </c>
      <c r="J40" s="40" t="s">
        <v>19</v>
      </c>
      <c r="L40" s="2"/>
    </row>
    <row r="41" s="1" customFormat="1" spans="1:12">
      <c r="A41" s="39" t="s">
        <v>14</v>
      </c>
      <c r="B41" s="40" t="s">
        <v>15</v>
      </c>
      <c r="C41" s="40">
        <v>452</v>
      </c>
      <c r="D41" s="41">
        <v>33903000000</v>
      </c>
      <c r="E41" s="191" t="s">
        <v>16</v>
      </c>
      <c r="F41" s="43" t="s">
        <v>54</v>
      </c>
      <c r="G41" s="40">
        <v>80</v>
      </c>
      <c r="H41" s="45">
        <v>303.2</v>
      </c>
      <c r="I41" s="40" t="s">
        <v>18</v>
      </c>
      <c r="J41" s="40" t="s">
        <v>19</v>
      </c>
      <c r="L41" s="2"/>
    </row>
    <row r="42" s="1" customFormat="1" spans="1:12">
      <c r="A42" s="39" t="s">
        <v>14</v>
      </c>
      <c r="B42" s="40" t="s">
        <v>15</v>
      </c>
      <c r="C42" s="40">
        <v>452</v>
      </c>
      <c r="D42" s="41">
        <v>33903000000</v>
      </c>
      <c r="E42" s="191" t="s">
        <v>16</v>
      </c>
      <c r="F42" s="43" t="s">
        <v>55</v>
      </c>
      <c r="G42" s="40">
        <v>50</v>
      </c>
      <c r="H42" s="45">
        <v>148</v>
      </c>
      <c r="I42" s="40" t="s">
        <v>18</v>
      </c>
      <c r="J42" s="40" t="s">
        <v>19</v>
      </c>
      <c r="L42" s="2"/>
    </row>
    <row r="43" s="1" customFormat="1" spans="1:12">
      <c r="A43" s="39" t="s">
        <v>14</v>
      </c>
      <c r="B43" s="40" t="s">
        <v>15</v>
      </c>
      <c r="C43" s="40">
        <v>452</v>
      </c>
      <c r="D43" s="41">
        <v>33903000000</v>
      </c>
      <c r="E43" s="191" t="s">
        <v>16</v>
      </c>
      <c r="F43" s="43" t="s">
        <v>56</v>
      </c>
      <c r="G43" s="40">
        <v>200</v>
      </c>
      <c r="H43" s="44">
        <v>440</v>
      </c>
      <c r="I43" s="40" t="s">
        <v>18</v>
      </c>
      <c r="J43" s="40" t="s">
        <v>19</v>
      </c>
      <c r="L43" s="2"/>
    </row>
    <row r="44" s="1" customFormat="1" spans="1:12">
      <c r="A44" s="39" t="s">
        <v>14</v>
      </c>
      <c r="B44" s="40" t="s">
        <v>15</v>
      </c>
      <c r="C44" s="40">
        <v>452</v>
      </c>
      <c r="D44" s="41">
        <v>33903000000</v>
      </c>
      <c r="E44" s="191" t="s">
        <v>16</v>
      </c>
      <c r="F44" s="43" t="s">
        <v>57</v>
      </c>
      <c r="G44" s="40">
        <v>6</v>
      </c>
      <c r="H44" s="44">
        <f>26.9*G44</f>
        <v>161.4</v>
      </c>
      <c r="I44" s="40" t="s">
        <v>18</v>
      </c>
      <c r="J44" s="40" t="s">
        <v>19</v>
      </c>
      <c r="L44" s="2"/>
    </row>
    <row r="45" s="1" customFormat="1" spans="1:12">
      <c r="A45" s="39" t="s">
        <v>14</v>
      </c>
      <c r="B45" s="40" t="s">
        <v>15</v>
      </c>
      <c r="C45" s="40">
        <v>452</v>
      </c>
      <c r="D45" s="41">
        <v>33903000000</v>
      </c>
      <c r="E45" s="191" t="s">
        <v>16</v>
      </c>
      <c r="F45" s="43" t="s">
        <v>58</v>
      </c>
      <c r="G45" s="40">
        <v>10</v>
      </c>
      <c r="H45" s="45">
        <v>26</v>
      </c>
      <c r="I45" s="40" t="s">
        <v>18</v>
      </c>
      <c r="J45" s="40" t="s">
        <v>19</v>
      </c>
      <c r="L45" s="2"/>
    </row>
    <row r="46" s="1" customFormat="1" spans="1:12">
      <c r="A46" s="39" t="s">
        <v>14</v>
      </c>
      <c r="B46" s="40" t="s">
        <v>15</v>
      </c>
      <c r="C46" s="40">
        <v>452</v>
      </c>
      <c r="D46" s="41">
        <v>33903000000</v>
      </c>
      <c r="E46" s="191" t="s">
        <v>16</v>
      </c>
      <c r="F46" s="43" t="s">
        <v>59</v>
      </c>
      <c r="G46" s="40">
        <v>25</v>
      </c>
      <c r="H46" s="45">
        <v>278.5</v>
      </c>
      <c r="I46" s="40" t="s">
        <v>18</v>
      </c>
      <c r="J46" s="40" t="s">
        <v>19</v>
      </c>
      <c r="L46" s="2"/>
    </row>
    <row r="47" s="1" customFormat="1" spans="1:12">
      <c r="A47" s="39" t="s">
        <v>14</v>
      </c>
      <c r="B47" s="40" t="s">
        <v>15</v>
      </c>
      <c r="C47" s="40">
        <v>452</v>
      </c>
      <c r="D47" s="41">
        <v>33903000000</v>
      </c>
      <c r="E47" s="191" t="s">
        <v>16</v>
      </c>
      <c r="F47" s="47" t="s">
        <v>60</v>
      </c>
      <c r="G47" s="40">
        <v>15</v>
      </c>
      <c r="H47" s="45">
        <v>176.1</v>
      </c>
      <c r="I47" s="40" t="s">
        <v>18</v>
      </c>
      <c r="J47" s="40" t="s">
        <v>19</v>
      </c>
      <c r="L47" s="2"/>
    </row>
    <row r="48" s="1" customFormat="1" spans="1:12">
      <c r="A48" s="39" t="s">
        <v>14</v>
      </c>
      <c r="B48" s="40" t="s">
        <v>15</v>
      </c>
      <c r="C48" s="40">
        <v>452</v>
      </c>
      <c r="D48" s="41">
        <v>33903000000</v>
      </c>
      <c r="E48" s="191" t="s">
        <v>16</v>
      </c>
      <c r="F48" s="43" t="s">
        <v>61</v>
      </c>
      <c r="G48" s="40">
        <v>15</v>
      </c>
      <c r="H48" s="44">
        <v>12.45</v>
      </c>
      <c r="I48" s="40" t="s">
        <v>18</v>
      </c>
      <c r="J48" s="40" t="s">
        <v>19</v>
      </c>
      <c r="L48" s="2"/>
    </row>
    <row r="49" s="1" customFormat="1" spans="1:12">
      <c r="A49" s="39" t="s">
        <v>14</v>
      </c>
      <c r="B49" s="40" t="s">
        <v>15</v>
      </c>
      <c r="C49" s="40">
        <v>452</v>
      </c>
      <c r="D49" s="41">
        <v>33903000000</v>
      </c>
      <c r="E49" s="191" t="s">
        <v>16</v>
      </c>
      <c r="F49" s="43" t="s">
        <v>62</v>
      </c>
      <c r="G49" s="40">
        <v>2</v>
      </c>
      <c r="H49" s="45">
        <v>9.14</v>
      </c>
      <c r="I49" s="40" t="s">
        <v>18</v>
      </c>
      <c r="J49" s="40" t="s">
        <v>19</v>
      </c>
      <c r="L49" s="2"/>
    </row>
    <row r="50" s="1" customFormat="1" spans="1:12">
      <c r="A50" s="39" t="s">
        <v>14</v>
      </c>
      <c r="B50" s="40" t="s">
        <v>15</v>
      </c>
      <c r="C50" s="40">
        <v>452</v>
      </c>
      <c r="D50" s="41">
        <v>33903000000</v>
      </c>
      <c r="E50" s="191" t="s">
        <v>16</v>
      </c>
      <c r="F50" s="43" t="s">
        <v>63</v>
      </c>
      <c r="G50" s="40">
        <v>10</v>
      </c>
      <c r="H50" s="44">
        <f>G50*11.87</f>
        <v>118.7</v>
      </c>
      <c r="I50" s="40" t="s">
        <v>18</v>
      </c>
      <c r="J50" s="40" t="s">
        <v>19</v>
      </c>
      <c r="L50" s="2"/>
    </row>
    <row r="51" s="1" customFormat="1" spans="1:12">
      <c r="A51" s="39" t="s">
        <v>14</v>
      </c>
      <c r="B51" s="40" t="s">
        <v>15</v>
      </c>
      <c r="C51" s="40">
        <v>452</v>
      </c>
      <c r="D51" s="41">
        <v>33903000000</v>
      </c>
      <c r="E51" s="191" t="s">
        <v>16</v>
      </c>
      <c r="F51" s="43" t="s">
        <v>64</v>
      </c>
      <c r="G51" s="40">
        <v>15</v>
      </c>
      <c r="H51" s="45">
        <v>41.85</v>
      </c>
      <c r="I51" s="40" t="s">
        <v>18</v>
      </c>
      <c r="J51" s="40" t="s">
        <v>19</v>
      </c>
      <c r="L51" s="2"/>
    </row>
    <row r="52" s="1" customFormat="1" spans="1:12">
      <c r="A52" s="39" t="s">
        <v>14</v>
      </c>
      <c r="B52" s="40" t="s">
        <v>15</v>
      </c>
      <c r="C52" s="40">
        <v>452</v>
      </c>
      <c r="D52" s="41">
        <v>33903000000</v>
      </c>
      <c r="E52" s="191" t="s">
        <v>16</v>
      </c>
      <c r="F52" s="47" t="s">
        <v>65</v>
      </c>
      <c r="G52" s="40">
        <v>60</v>
      </c>
      <c r="H52" s="45">
        <v>741.6</v>
      </c>
      <c r="I52" s="40" t="s">
        <v>18</v>
      </c>
      <c r="J52" s="40" t="s">
        <v>19</v>
      </c>
      <c r="L52" s="2"/>
    </row>
    <row r="53" s="1" customFormat="1" spans="1:12">
      <c r="A53" s="39" t="s">
        <v>14</v>
      </c>
      <c r="B53" s="40" t="s">
        <v>15</v>
      </c>
      <c r="C53" s="40">
        <v>452</v>
      </c>
      <c r="D53" s="41">
        <v>33903000000</v>
      </c>
      <c r="E53" s="191" t="s">
        <v>16</v>
      </c>
      <c r="F53" s="47" t="s">
        <v>66</v>
      </c>
      <c r="G53" s="40">
        <v>150</v>
      </c>
      <c r="H53" s="45">
        <v>267</v>
      </c>
      <c r="I53" s="40" t="s">
        <v>18</v>
      </c>
      <c r="J53" s="40" t="s">
        <v>19</v>
      </c>
      <c r="L53" s="2"/>
    </row>
    <row r="54" s="1" customFormat="1" spans="1:12">
      <c r="A54" s="39" t="s">
        <v>14</v>
      </c>
      <c r="B54" s="40" t="s">
        <v>15</v>
      </c>
      <c r="C54" s="40">
        <v>452</v>
      </c>
      <c r="D54" s="41">
        <v>33903000000</v>
      </c>
      <c r="E54" s="191" t="s">
        <v>16</v>
      </c>
      <c r="F54" s="47" t="s">
        <v>67</v>
      </c>
      <c r="G54" s="40">
        <v>30</v>
      </c>
      <c r="H54" s="45">
        <v>137.4</v>
      </c>
      <c r="I54" s="40" t="s">
        <v>18</v>
      </c>
      <c r="J54" s="40" t="s">
        <v>19</v>
      </c>
      <c r="L54" s="2"/>
    </row>
    <row r="55" s="1" customFormat="1" spans="1:12">
      <c r="A55" s="39" t="s">
        <v>14</v>
      </c>
      <c r="B55" s="40" t="s">
        <v>15</v>
      </c>
      <c r="C55" s="40">
        <v>452</v>
      </c>
      <c r="D55" s="41">
        <v>33903000000</v>
      </c>
      <c r="E55" s="191" t="s">
        <v>16</v>
      </c>
      <c r="F55" s="47" t="s">
        <v>68</v>
      </c>
      <c r="G55" s="40">
        <v>3</v>
      </c>
      <c r="H55" s="45">
        <v>37.59</v>
      </c>
      <c r="I55" s="40" t="s">
        <v>18</v>
      </c>
      <c r="J55" s="40" t="s">
        <v>19</v>
      </c>
      <c r="L55" s="2"/>
    </row>
    <row r="56" s="1" customFormat="1" spans="1:12">
      <c r="A56" s="39" t="s">
        <v>14</v>
      </c>
      <c r="B56" s="40" t="s">
        <v>15</v>
      </c>
      <c r="C56" s="40">
        <v>452</v>
      </c>
      <c r="D56" s="41">
        <v>33903000000</v>
      </c>
      <c r="E56" s="191" t="s">
        <v>16</v>
      </c>
      <c r="F56" s="47" t="s">
        <v>69</v>
      </c>
      <c r="G56" s="40">
        <v>140</v>
      </c>
      <c r="H56" s="45">
        <v>341.6</v>
      </c>
      <c r="I56" s="40" t="s">
        <v>18</v>
      </c>
      <c r="J56" s="40" t="s">
        <v>19</v>
      </c>
      <c r="L56" s="2"/>
    </row>
    <row r="57" s="1" customFormat="1" spans="1:12">
      <c r="A57" s="39" t="s">
        <v>14</v>
      </c>
      <c r="B57" s="40" t="s">
        <v>15</v>
      </c>
      <c r="C57" s="40">
        <v>452</v>
      </c>
      <c r="D57" s="41">
        <v>33903000000</v>
      </c>
      <c r="E57" s="191" t="s">
        <v>16</v>
      </c>
      <c r="F57" s="47" t="s">
        <v>70</v>
      </c>
      <c r="G57" s="40">
        <v>250</v>
      </c>
      <c r="H57" s="45">
        <v>987.5</v>
      </c>
      <c r="I57" s="40" t="s">
        <v>18</v>
      </c>
      <c r="J57" s="40" t="s">
        <v>19</v>
      </c>
      <c r="L57" s="2"/>
    </row>
    <row r="58" s="1" customFormat="1" spans="1:12">
      <c r="A58" s="39" t="s">
        <v>14</v>
      </c>
      <c r="B58" s="40" t="s">
        <v>15</v>
      </c>
      <c r="C58" s="40">
        <v>452</v>
      </c>
      <c r="D58" s="41">
        <v>33903000000</v>
      </c>
      <c r="E58" s="191" t="s">
        <v>16</v>
      </c>
      <c r="F58" s="47" t="s">
        <v>71</v>
      </c>
      <c r="G58" s="40">
        <v>170</v>
      </c>
      <c r="H58" s="45">
        <v>357</v>
      </c>
      <c r="I58" s="40" t="s">
        <v>18</v>
      </c>
      <c r="J58" s="40" t="s">
        <v>19</v>
      </c>
      <c r="L58" s="2"/>
    </row>
    <row r="59" s="1" customFormat="1" spans="1:12">
      <c r="A59" s="39" t="s">
        <v>14</v>
      </c>
      <c r="B59" s="40" t="s">
        <v>15</v>
      </c>
      <c r="C59" s="40">
        <v>452</v>
      </c>
      <c r="D59" s="41">
        <v>33903000000</v>
      </c>
      <c r="E59" s="191" t="s">
        <v>16</v>
      </c>
      <c r="F59" s="47" t="s">
        <v>72</v>
      </c>
      <c r="G59" s="40">
        <v>250</v>
      </c>
      <c r="H59" s="45">
        <v>337.5</v>
      </c>
      <c r="I59" s="40" t="s">
        <v>18</v>
      </c>
      <c r="J59" s="40" t="s">
        <v>19</v>
      </c>
      <c r="L59" s="2"/>
    </row>
    <row r="60" s="1" customFormat="1" spans="1:12">
      <c r="A60" s="39" t="s">
        <v>14</v>
      </c>
      <c r="B60" s="40" t="s">
        <v>15</v>
      </c>
      <c r="C60" s="40">
        <v>452</v>
      </c>
      <c r="D60" s="41">
        <v>33903000000</v>
      </c>
      <c r="E60" s="191" t="s">
        <v>16</v>
      </c>
      <c r="F60" s="47" t="s">
        <v>73</v>
      </c>
      <c r="G60" s="40">
        <v>5</v>
      </c>
      <c r="H60" s="45">
        <v>8.15</v>
      </c>
      <c r="I60" s="40" t="s">
        <v>18</v>
      </c>
      <c r="J60" s="40" t="s">
        <v>19</v>
      </c>
      <c r="L60" s="2"/>
    </row>
    <row r="61" s="1" customFormat="1" spans="1:12">
      <c r="A61" s="39" t="s">
        <v>14</v>
      </c>
      <c r="B61" s="40" t="s">
        <v>15</v>
      </c>
      <c r="C61" s="40">
        <v>452</v>
      </c>
      <c r="D61" s="41">
        <v>33903000000</v>
      </c>
      <c r="E61" s="191" t="s">
        <v>16</v>
      </c>
      <c r="F61" s="47" t="s">
        <v>74</v>
      </c>
      <c r="G61" s="40">
        <v>20</v>
      </c>
      <c r="H61" s="45">
        <v>10.8</v>
      </c>
      <c r="I61" s="40" t="s">
        <v>18</v>
      </c>
      <c r="J61" s="40" t="s">
        <v>19</v>
      </c>
      <c r="L61" s="2"/>
    </row>
    <row r="62" s="1" customFormat="1" spans="1:12">
      <c r="A62" s="39" t="s">
        <v>14</v>
      </c>
      <c r="B62" s="40" t="s">
        <v>15</v>
      </c>
      <c r="C62" s="40">
        <v>452</v>
      </c>
      <c r="D62" s="41">
        <v>33903000000</v>
      </c>
      <c r="E62" s="191" t="s">
        <v>16</v>
      </c>
      <c r="F62" s="47" t="s">
        <v>75</v>
      </c>
      <c r="G62" s="48"/>
      <c r="H62" s="49">
        <v>0</v>
      </c>
      <c r="I62" s="40" t="s">
        <v>18</v>
      </c>
      <c r="J62" s="40" t="s">
        <v>19</v>
      </c>
      <c r="L62" s="2"/>
    </row>
    <row r="63" s="1" customFormat="1" spans="1:12">
      <c r="A63" s="39" t="s">
        <v>14</v>
      </c>
      <c r="B63" s="40" t="s">
        <v>15</v>
      </c>
      <c r="C63" s="40">
        <v>452</v>
      </c>
      <c r="D63" s="41">
        <v>33903000000</v>
      </c>
      <c r="E63" s="191" t="s">
        <v>16</v>
      </c>
      <c r="F63" s="47" t="s">
        <v>76</v>
      </c>
      <c r="G63" s="40">
        <v>40</v>
      </c>
      <c r="H63" s="45">
        <v>79.2</v>
      </c>
      <c r="I63" s="40" t="s">
        <v>18</v>
      </c>
      <c r="J63" s="40" t="s">
        <v>19</v>
      </c>
      <c r="L63" s="2"/>
    </row>
    <row r="64" s="1" customFormat="1" spans="1:12">
      <c r="A64" s="39" t="s">
        <v>14</v>
      </c>
      <c r="B64" s="40" t="s">
        <v>15</v>
      </c>
      <c r="C64" s="40">
        <v>452</v>
      </c>
      <c r="D64" s="41">
        <v>33903000000</v>
      </c>
      <c r="E64" s="191" t="s">
        <v>16</v>
      </c>
      <c r="F64" s="47" t="s">
        <v>77</v>
      </c>
      <c r="G64" s="40">
        <v>2</v>
      </c>
      <c r="H64" s="45">
        <v>42.2</v>
      </c>
      <c r="I64" s="40" t="s">
        <v>18</v>
      </c>
      <c r="J64" s="40" t="s">
        <v>19</v>
      </c>
      <c r="L64" s="2"/>
    </row>
    <row r="65" s="1" customFormat="1" spans="1:12">
      <c r="A65" s="39" t="s">
        <v>14</v>
      </c>
      <c r="B65" s="40" t="s">
        <v>15</v>
      </c>
      <c r="C65" s="40">
        <v>452</v>
      </c>
      <c r="D65" s="41">
        <v>33903000000</v>
      </c>
      <c r="E65" s="191" t="s">
        <v>16</v>
      </c>
      <c r="F65" s="43" t="s">
        <v>78</v>
      </c>
      <c r="G65" s="40">
        <v>2500</v>
      </c>
      <c r="H65" s="45">
        <v>1000</v>
      </c>
      <c r="I65" s="40" t="s">
        <v>18</v>
      </c>
      <c r="J65" s="40" t="s">
        <v>19</v>
      </c>
      <c r="L65" s="2"/>
    </row>
    <row r="66" s="1" customFormat="1" spans="1:12">
      <c r="A66" s="39" t="s">
        <v>14</v>
      </c>
      <c r="B66" s="40" t="s">
        <v>15</v>
      </c>
      <c r="C66" s="40">
        <v>452</v>
      </c>
      <c r="D66" s="41">
        <v>33903000000</v>
      </c>
      <c r="E66" s="191" t="s">
        <v>16</v>
      </c>
      <c r="F66" s="47" t="s">
        <v>79</v>
      </c>
      <c r="G66" s="40">
        <v>2</v>
      </c>
      <c r="H66" s="45">
        <v>10.12</v>
      </c>
      <c r="I66" s="40" t="s">
        <v>18</v>
      </c>
      <c r="J66" s="40" t="s">
        <v>19</v>
      </c>
      <c r="L66" s="2"/>
    </row>
    <row r="67" s="1" customFormat="1" spans="1:12">
      <c r="A67" s="39" t="s">
        <v>14</v>
      </c>
      <c r="B67" s="40" t="s">
        <v>15</v>
      </c>
      <c r="C67" s="40">
        <v>452</v>
      </c>
      <c r="D67" s="41">
        <v>33903000000</v>
      </c>
      <c r="E67" s="191" t="s">
        <v>16</v>
      </c>
      <c r="F67" s="47" t="s">
        <v>80</v>
      </c>
      <c r="G67" s="40">
        <v>30</v>
      </c>
      <c r="H67" s="45">
        <v>72.6</v>
      </c>
      <c r="I67" s="40" t="s">
        <v>18</v>
      </c>
      <c r="J67" s="40" t="s">
        <v>19</v>
      </c>
      <c r="L67" s="2"/>
    </row>
    <row r="68" s="1" customFormat="1" spans="1:12">
      <c r="A68" s="39" t="s">
        <v>14</v>
      </c>
      <c r="B68" s="40" t="s">
        <v>15</v>
      </c>
      <c r="C68" s="40">
        <v>452</v>
      </c>
      <c r="D68" s="41">
        <v>33903000000</v>
      </c>
      <c r="E68" s="191" t="s">
        <v>16</v>
      </c>
      <c r="F68" s="47" t="s">
        <v>81</v>
      </c>
      <c r="G68" s="40">
        <v>1000</v>
      </c>
      <c r="H68" s="45">
        <v>1030</v>
      </c>
      <c r="I68" s="40" t="s">
        <v>18</v>
      </c>
      <c r="J68" s="40" t="s">
        <v>19</v>
      </c>
      <c r="L68" s="2"/>
    </row>
    <row r="69" s="1" customFormat="1" spans="1:12">
      <c r="A69" s="39" t="s">
        <v>14</v>
      </c>
      <c r="B69" s="40" t="s">
        <v>15</v>
      </c>
      <c r="C69" s="40">
        <v>452</v>
      </c>
      <c r="D69" s="41">
        <v>33903000000</v>
      </c>
      <c r="E69" s="191" t="s">
        <v>16</v>
      </c>
      <c r="F69" s="47" t="s">
        <v>82</v>
      </c>
      <c r="G69" s="40">
        <v>18</v>
      </c>
      <c r="H69" s="45">
        <v>138.42</v>
      </c>
      <c r="I69" s="40" t="s">
        <v>18</v>
      </c>
      <c r="J69" s="40" t="s">
        <v>19</v>
      </c>
      <c r="L69" s="2"/>
    </row>
    <row r="70" s="1" customFormat="1" spans="1:12">
      <c r="A70" s="39" t="s">
        <v>14</v>
      </c>
      <c r="B70" s="40" t="s">
        <v>15</v>
      </c>
      <c r="C70" s="40">
        <v>452</v>
      </c>
      <c r="D70" s="41">
        <v>33903000000</v>
      </c>
      <c r="E70" s="191" t="s">
        <v>16</v>
      </c>
      <c r="F70" s="47" t="s">
        <v>83</v>
      </c>
      <c r="G70" s="40">
        <v>90</v>
      </c>
      <c r="H70" s="45">
        <v>1350</v>
      </c>
      <c r="I70" s="40" t="s">
        <v>18</v>
      </c>
      <c r="J70" s="40" t="s">
        <v>19</v>
      </c>
      <c r="L70" s="2"/>
    </row>
    <row r="71" s="1" customFormat="1" spans="1:12">
      <c r="A71" s="39" t="s">
        <v>14</v>
      </c>
      <c r="B71" s="40" t="s">
        <v>15</v>
      </c>
      <c r="C71" s="40">
        <v>452</v>
      </c>
      <c r="D71" s="41">
        <v>33903000000</v>
      </c>
      <c r="E71" s="191" t="s">
        <v>16</v>
      </c>
      <c r="F71" s="47" t="s">
        <v>84</v>
      </c>
      <c r="G71" s="40">
        <v>8</v>
      </c>
      <c r="H71" s="45">
        <v>63.36</v>
      </c>
      <c r="I71" s="40" t="s">
        <v>18</v>
      </c>
      <c r="J71" s="40" t="s">
        <v>19</v>
      </c>
      <c r="L71" s="2"/>
    </row>
    <row r="72" s="1" customFormat="1" spans="1:12">
      <c r="A72" s="39" t="s">
        <v>14</v>
      </c>
      <c r="B72" s="40" t="s">
        <v>15</v>
      </c>
      <c r="C72" s="40">
        <v>452</v>
      </c>
      <c r="D72" s="41">
        <v>33903000000</v>
      </c>
      <c r="E72" s="191" t="s">
        <v>16</v>
      </c>
      <c r="F72" s="47" t="s">
        <v>85</v>
      </c>
      <c r="G72" s="40">
        <v>40</v>
      </c>
      <c r="H72" s="45">
        <v>367.2</v>
      </c>
      <c r="I72" s="40" t="s">
        <v>18</v>
      </c>
      <c r="J72" s="40" t="s">
        <v>19</v>
      </c>
      <c r="L72" s="2"/>
    </row>
    <row r="73" s="1" customFormat="1" spans="1:12">
      <c r="A73" s="39" t="s">
        <v>14</v>
      </c>
      <c r="B73" s="40" t="s">
        <v>15</v>
      </c>
      <c r="C73" s="40">
        <v>452</v>
      </c>
      <c r="D73" s="41">
        <v>33903000000</v>
      </c>
      <c r="E73" s="191" t="s">
        <v>16</v>
      </c>
      <c r="F73" s="47" t="s">
        <v>86</v>
      </c>
      <c r="G73" s="40">
        <v>50</v>
      </c>
      <c r="H73" s="45">
        <v>898</v>
      </c>
      <c r="I73" s="40" t="s">
        <v>18</v>
      </c>
      <c r="J73" s="40" t="s">
        <v>19</v>
      </c>
      <c r="L73" s="2"/>
    </row>
    <row r="74" s="1" customFormat="1" spans="1:12">
      <c r="A74" s="39" t="s">
        <v>14</v>
      </c>
      <c r="B74" s="40" t="s">
        <v>15</v>
      </c>
      <c r="C74" s="40">
        <v>452</v>
      </c>
      <c r="D74" s="41">
        <v>33903000000</v>
      </c>
      <c r="E74" s="191" t="s">
        <v>16</v>
      </c>
      <c r="F74" s="47" t="s">
        <v>87</v>
      </c>
      <c r="G74" s="40">
        <v>15</v>
      </c>
      <c r="H74" s="45">
        <v>404.85</v>
      </c>
      <c r="I74" s="40" t="s">
        <v>18</v>
      </c>
      <c r="J74" s="40" t="s">
        <v>19</v>
      </c>
      <c r="L74" s="2"/>
    </row>
    <row r="75" s="1" customFormat="1" spans="1:12">
      <c r="A75" s="39" t="s">
        <v>14</v>
      </c>
      <c r="B75" s="40" t="s">
        <v>15</v>
      </c>
      <c r="C75" s="40">
        <v>452</v>
      </c>
      <c r="D75" s="41">
        <v>33903000000</v>
      </c>
      <c r="E75" s="191" t="s">
        <v>16</v>
      </c>
      <c r="F75" s="47" t="s">
        <v>88</v>
      </c>
      <c r="G75" s="40">
        <v>15</v>
      </c>
      <c r="H75" s="45">
        <v>160.35</v>
      </c>
      <c r="I75" s="40" t="s">
        <v>18</v>
      </c>
      <c r="J75" s="40" t="s">
        <v>19</v>
      </c>
      <c r="L75" s="2"/>
    </row>
    <row r="76" s="1" customFormat="1" spans="1:12">
      <c r="A76" s="39" t="s">
        <v>14</v>
      </c>
      <c r="B76" s="40" t="s">
        <v>15</v>
      </c>
      <c r="C76" s="40">
        <v>452</v>
      </c>
      <c r="D76" s="41">
        <v>33903000000</v>
      </c>
      <c r="E76" s="191" t="s">
        <v>16</v>
      </c>
      <c r="F76" s="47" t="s">
        <v>89</v>
      </c>
      <c r="G76" s="40">
        <v>15</v>
      </c>
      <c r="H76" s="45">
        <v>186.6</v>
      </c>
      <c r="I76" s="40" t="s">
        <v>18</v>
      </c>
      <c r="J76" s="40" t="s">
        <v>19</v>
      </c>
      <c r="L76" s="2"/>
    </row>
    <row r="77" s="1" customFormat="1" spans="1:12">
      <c r="A77" s="39" t="s">
        <v>14</v>
      </c>
      <c r="B77" s="40" t="s">
        <v>15</v>
      </c>
      <c r="C77" s="40">
        <v>452</v>
      </c>
      <c r="D77" s="41">
        <v>33903000000</v>
      </c>
      <c r="E77" s="191" t="s">
        <v>16</v>
      </c>
      <c r="F77" s="47" t="s">
        <v>90</v>
      </c>
      <c r="G77" s="40">
        <v>10</v>
      </c>
      <c r="H77" s="45">
        <v>101.1</v>
      </c>
      <c r="I77" s="40" t="s">
        <v>18</v>
      </c>
      <c r="J77" s="40" t="s">
        <v>19</v>
      </c>
      <c r="L77" s="2"/>
    </row>
    <row r="78" s="1" customFormat="1" spans="1:12">
      <c r="A78" s="39" t="s">
        <v>91</v>
      </c>
      <c r="B78" s="40" t="s">
        <v>92</v>
      </c>
      <c r="C78" s="40">
        <v>453</v>
      </c>
      <c r="D78" s="41">
        <v>33903500000</v>
      </c>
      <c r="E78" s="191" t="s">
        <v>16</v>
      </c>
      <c r="F78" s="39" t="s">
        <v>93</v>
      </c>
      <c r="G78" s="50">
        <v>12</v>
      </c>
      <c r="H78" s="45">
        <f>400000+27500+40000</f>
        <v>467500</v>
      </c>
      <c r="I78" s="40" t="s">
        <v>18</v>
      </c>
      <c r="J78" s="40" t="s">
        <v>19</v>
      </c>
      <c r="L78" s="2"/>
    </row>
    <row r="79" s="1" customFormat="1" spans="1:12">
      <c r="A79" s="39" t="s">
        <v>94</v>
      </c>
      <c r="B79" s="40" t="s">
        <v>15</v>
      </c>
      <c r="C79" s="40">
        <v>454</v>
      </c>
      <c r="D79" s="41">
        <v>33903600000</v>
      </c>
      <c r="E79" s="191" t="s">
        <v>16</v>
      </c>
      <c r="F79" s="39" t="s">
        <v>95</v>
      </c>
      <c r="G79" s="40">
        <v>12</v>
      </c>
      <c r="H79" s="45">
        <f>G79*300</f>
        <v>3600</v>
      </c>
      <c r="I79" s="40" t="s">
        <v>18</v>
      </c>
      <c r="J79" s="40" t="s">
        <v>19</v>
      </c>
      <c r="L79" s="2"/>
    </row>
    <row r="80" s="1" customFormat="1" spans="1:12">
      <c r="A80" s="39" t="s">
        <v>94</v>
      </c>
      <c r="B80" s="40" t="s">
        <v>15</v>
      </c>
      <c r="C80" s="40">
        <v>454</v>
      </c>
      <c r="D80" s="41">
        <v>33903600000</v>
      </c>
      <c r="E80" s="191" t="s">
        <v>16</v>
      </c>
      <c r="F80" s="39" t="s">
        <v>96</v>
      </c>
      <c r="G80" s="40">
        <v>50</v>
      </c>
      <c r="H80" s="45">
        <f>300000-3600-5000</f>
        <v>291400</v>
      </c>
      <c r="I80" s="40" t="s">
        <v>18</v>
      </c>
      <c r="J80" s="40" t="s">
        <v>19</v>
      </c>
      <c r="L80" s="2"/>
    </row>
    <row r="81" s="1" customFormat="1" spans="1:12">
      <c r="A81" s="39" t="s">
        <v>94</v>
      </c>
      <c r="B81" s="40" t="s">
        <v>15</v>
      </c>
      <c r="C81" s="40">
        <v>454</v>
      </c>
      <c r="D81" s="41">
        <v>33903600000</v>
      </c>
      <c r="E81" s="191" t="s">
        <v>16</v>
      </c>
      <c r="F81" s="39" t="s">
        <v>97</v>
      </c>
      <c r="G81" s="40" t="s">
        <v>98</v>
      </c>
      <c r="H81" s="45">
        <v>5000</v>
      </c>
      <c r="I81" s="40" t="s">
        <v>18</v>
      </c>
      <c r="J81" s="40" t="s">
        <v>19</v>
      </c>
      <c r="L81" s="2"/>
    </row>
    <row r="82" s="1" customFormat="1" spans="1:12">
      <c r="A82" s="39" t="s">
        <v>91</v>
      </c>
      <c r="B82" s="40" t="s">
        <v>15</v>
      </c>
      <c r="C82" s="40">
        <v>455</v>
      </c>
      <c r="D82" s="41">
        <v>33903900000</v>
      </c>
      <c r="E82" s="191" t="s">
        <v>16</v>
      </c>
      <c r="F82" s="39" t="s">
        <v>99</v>
      </c>
      <c r="G82" s="40">
        <v>12</v>
      </c>
      <c r="H82" s="45">
        <v>1600</v>
      </c>
      <c r="I82" s="40" t="s">
        <v>18</v>
      </c>
      <c r="J82" s="40" t="s">
        <v>19</v>
      </c>
      <c r="L82" s="2"/>
    </row>
    <row r="83" s="1" customFormat="1" spans="1:12">
      <c r="A83" s="39" t="s">
        <v>91</v>
      </c>
      <c r="B83" s="40" t="s">
        <v>15</v>
      </c>
      <c r="C83" s="40">
        <v>455</v>
      </c>
      <c r="D83" s="41">
        <v>33903900000</v>
      </c>
      <c r="E83" s="191" t="s">
        <v>16</v>
      </c>
      <c r="F83" s="39" t="s">
        <v>100</v>
      </c>
      <c r="G83" s="40">
        <v>1</v>
      </c>
      <c r="H83" s="45">
        <v>2000</v>
      </c>
      <c r="I83" s="40" t="s">
        <v>101</v>
      </c>
      <c r="J83" s="40" t="s">
        <v>19</v>
      </c>
      <c r="L83" s="2"/>
    </row>
    <row r="84" s="1" customFormat="1" ht="30" spans="1:12">
      <c r="A84" s="39" t="s">
        <v>91</v>
      </c>
      <c r="B84" s="40" t="s">
        <v>92</v>
      </c>
      <c r="C84" s="40">
        <v>455</v>
      </c>
      <c r="D84" s="41">
        <v>33903900000</v>
      </c>
      <c r="E84" s="191" t="s">
        <v>16</v>
      </c>
      <c r="F84" s="39" t="s">
        <v>102</v>
      </c>
      <c r="G84" s="40" t="s">
        <v>103</v>
      </c>
      <c r="H84" s="45">
        <v>11000</v>
      </c>
      <c r="I84" s="40" t="s">
        <v>18</v>
      </c>
      <c r="J84" s="40" t="s">
        <v>19</v>
      </c>
      <c r="L84" s="2"/>
    </row>
    <row r="85" s="1" customFormat="1" ht="30" spans="1:12">
      <c r="A85" s="39" t="s">
        <v>91</v>
      </c>
      <c r="B85" s="40" t="s">
        <v>92</v>
      </c>
      <c r="C85" s="40">
        <v>455</v>
      </c>
      <c r="D85" s="41">
        <v>33903900000</v>
      </c>
      <c r="E85" s="191" t="s">
        <v>16</v>
      </c>
      <c r="F85" s="39" t="s">
        <v>102</v>
      </c>
      <c r="G85" s="40" t="s">
        <v>104</v>
      </c>
      <c r="H85" s="45">
        <v>13000</v>
      </c>
      <c r="I85" s="40" t="s">
        <v>18</v>
      </c>
      <c r="J85" s="40" t="s">
        <v>19</v>
      </c>
      <c r="L85" s="2"/>
    </row>
    <row r="86" s="1" customFormat="1" spans="1:12">
      <c r="A86" s="39" t="s">
        <v>91</v>
      </c>
      <c r="B86" s="40" t="s">
        <v>92</v>
      </c>
      <c r="C86" s="40">
        <v>455</v>
      </c>
      <c r="D86" s="41">
        <v>33903900000</v>
      </c>
      <c r="E86" s="191" t="s">
        <v>16</v>
      </c>
      <c r="F86" s="39" t="s">
        <v>105</v>
      </c>
      <c r="G86" s="40" t="s">
        <v>98</v>
      </c>
      <c r="H86" s="45">
        <f>160000-62100-24000-1600</f>
        <v>72300</v>
      </c>
      <c r="I86" s="40" t="s">
        <v>18</v>
      </c>
      <c r="J86" s="40" t="s">
        <v>19</v>
      </c>
      <c r="L86" s="2"/>
    </row>
    <row r="87" s="1" customFormat="1" spans="1:12">
      <c r="A87" s="39" t="s">
        <v>91</v>
      </c>
      <c r="B87" s="40" t="s">
        <v>15</v>
      </c>
      <c r="C87" s="40">
        <v>455</v>
      </c>
      <c r="D87" s="41">
        <v>33903900000</v>
      </c>
      <c r="E87" s="191" t="s">
        <v>16</v>
      </c>
      <c r="F87" s="39" t="s">
        <v>106</v>
      </c>
      <c r="G87" s="40">
        <v>12</v>
      </c>
      <c r="H87" s="45">
        <v>60000</v>
      </c>
      <c r="I87" s="40" t="s">
        <v>18</v>
      </c>
      <c r="J87" s="40" t="s">
        <v>19</v>
      </c>
      <c r="L87" s="2"/>
    </row>
    <row r="88" s="1" customFormat="1" spans="1:12">
      <c r="A88" s="39" t="s">
        <v>91</v>
      </c>
      <c r="B88" s="40" t="s">
        <v>92</v>
      </c>
      <c r="C88" s="40">
        <v>455</v>
      </c>
      <c r="D88" s="41">
        <v>33903900000</v>
      </c>
      <c r="E88" s="191" t="s">
        <v>16</v>
      </c>
      <c r="F88" s="39" t="s">
        <v>107</v>
      </c>
      <c r="G88" s="40">
        <v>1</v>
      </c>
      <c r="H88" s="45">
        <v>100</v>
      </c>
      <c r="I88" s="40" t="s">
        <v>18</v>
      </c>
      <c r="J88" s="40" t="s">
        <v>19</v>
      </c>
      <c r="L88" s="2"/>
    </row>
    <row r="89" s="1" customFormat="1" spans="1:12">
      <c r="A89" s="39" t="s">
        <v>91</v>
      </c>
      <c r="B89" s="40" t="s">
        <v>15</v>
      </c>
      <c r="C89" s="40">
        <v>455</v>
      </c>
      <c r="D89" s="41">
        <v>33423900000</v>
      </c>
      <c r="E89" s="191" t="s">
        <v>108</v>
      </c>
      <c r="F89" s="39" t="s">
        <v>109</v>
      </c>
      <c r="G89" s="40">
        <v>12</v>
      </c>
      <c r="H89" s="45">
        <v>6500000</v>
      </c>
      <c r="I89" s="40" t="s">
        <v>18</v>
      </c>
      <c r="J89" s="40" t="s">
        <v>19</v>
      </c>
      <c r="L89" s="2"/>
    </row>
    <row r="90" s="1" customFormat="1" spans="1:12">
      <c r="A90" s="39" t="s">
        <v>91</v>
      </c>
      <c r="B90" s="40" t="s">
        <v>15</v>
      </c>
      <c r="C90" s="40">
        <v>455</v>
      </c>
      <c r="D90" s="41">
        <v>33903900000</v>
      </c>
      <c r="E90" s="191" t="s">
        <v>110</v>
      </c>
      <c r="F90" s="39" t="s">
        <v>111</v>
      </c>
      <c r="G90" s="40">
        <v>12</v>
      </c>
      <c r="H90" s="45">
        <v>400000</v>
      </c>
      <c r="I90" s="40" t="s">
        <v>18</v>
      </c>
      <c r="J90" s="40" t="s">
        <v>19</v>
      </c>
      <c r="L90" s="2"/>
    </row>
    <row r="91" s="1" customFormat="1" spans="1:12">
      <c r="A91" s="39" t="s">
        <v>112</v>
      </c>
      <c r="B91" s="40" t="s">
        <v>15</v>
      </c>
      <c r="C91" s="40">
        <v>456</v>
      </c>
      <c r="D91" s="41">
        <v>33904000000</v>
      </c>
      <c r="E91" s="191" t="s">
        <v>16</v>
      </c>
      <c r="F91" s="39" t="s">
        <v>113</v>
      </c>
      <c r="G91" s="40">
        <v>12</v>
      </c>
      <c r="H91" s="51">
        <v>200000</v>
      </c>
      <c r="I91" s="40" t="s">
        <v>18</v>
      </c>
      <c r="J91" s="40" t="s">
        <v>19</v>
      </c>
      <c r="L91" s="2"/>
    </row>
    <row r="92" s="1" customFormat="1" ht="30" spans="1:12">
      <c r="A92" s="39" t="s">
        <v>112</v>
      </c>
      <c r="B92" s="40" t="s">
        <v>15</v>
      </c>
      <c r="C92" s="40">
        <v>456</v>
      </c>
      <c r="D92" s="41">
        <v>33904000000</v>
      </c>
      <c r="E92" s="191" t="s">
        <v>16</v>
      </c>
      <c r="F92" s="39" t="s">
        <v>114</v>
      </c>
      <c r="G92" s="40">
        <v>12</v>
      </c>
      <c r="H92" s="45">
        <v>100000</v>
      </c>
      <c r="I92" s="40" t="s">
        <v>18</v>
      </c>
      <c r="J92" s="40" t="s">
        <v>19</v>
      </c>
      <c r="L92" s="2"/>
    </row>
    <row r="93" s="1" customFormat="1" ht="30" spans="1:12">
      <c r="A93" s="39" t="s">
        <v>112</v>
      </c>
      <c r="B93" s="40" t="s">
        <v>15</v>
      </c>
      <c r="C93" s="40">
        <v>456</v>
      </c>
      <c r="D93" s="41">
        <v>33904000000</v>
      </c>
      <c r="E93" s="191" t="s">
        <v>16</v>
      </c>
      <c r="F93" s="39" t="s">
        <v>115</v>
      </c>
      <c r="G93" s="40">
        <v>12</v>
      </c>
      <c r="H93" s="45">
        <v>300000</v>
      </c>
      <c r="I93" s="40" t="s">
        <v>18</v>
      </c>
      <c r="J93" s="40" t="s">
        <v>19</v>
      </c>
      <c r="L93" s="2"/>
    </row>
    <row r="94" s="1" customFormat="1" spans="1:12">
      <c r="A94" s="39" t="s">
        <v>116</v>
      </c>
      <c r="B94" s="40" t="s">
        <v>92</v>
      </c>
      <c r="C94" s="40">
        <v>457</v>
      </c>
      <c r="D94" s="41">
        <v>33909300000</v>
      </c>
      <c r="E94" s="191" t="s">
        <v>16</v>
      </c>
      <c r="F94" s="39" t="s">
        <v>117</v>
      </c>
      <c r="G94" s="40"/>
      <c r="H94" s="45">
        <v>225000</v>
      </c>
      <c r="I94" s="40" t="s">
        <v>18</v>
      </c>
      <c r="J94" s="40" t="s">
        <v>19</v>
      </c>
      <c r="L94" s="2"/>
    </row>
    <row r="95" s="1" customFormat="1" spans="1:12">
      <c r="A95" s="39" t="s">
        <v>91</v>
      </c>
      <c r="B95" s="40" t="s">
        <v>15</v>
      </c>
      <c r="C95" s="40">
        <v>458</v>
      </c>
      <c r="D95" s="41">
        <v>33913900000</v>
      </c>
      <c r="E95" s="191" t="s">
        <v>16</v>
      </c>
      <c r="F95" s="39" t="s">
        <v>118</v>
      </c>
      <c r="G95" s="40">
        <v>12</v>
      </c>
      <c r="H95" s="45">
        <f>215000-27500</f>
        <v>187500</v>
      </c>
      <c r="I95" s="40" t="s">
        <v>18</v>
      </c>
      <c r="J95" s="40" t="s">
        <v>19</v>
      </c>
      <c r="L95" s="2"/>
    </row>
    <row r="96" s="1" customFormat="1" ht="30" spans="1:12">
      <c r="A96" s="39" t="s">
        <v>119</v>
      </c>
      <c r="B96" s="40" t="s">
        <v>92</v>
      </c>
      <c r="C96" s="40">
        <v>459</v>
      </c>
      <c r="D96" s="41">
        <v>44905200000</v>
      </c>
      <c r="E96" s="191" t="s">
        <v>16</v>
      </c>
      <c r="F96" s="39" t="s">
        <v>120</v>
      </c>
      <c r="G96" s="40" t="s">
        <v>121</v>
      </c>
      <c r="H96" s="45">
        <v>50000</v>
      </c>
      <c r="I96" s="40" t="s">
        <v>18</v>
      </c>
      <c r="J96" s="40" t="s">
        <v>19</v>
      </c>
      <c r="L96" s="2"/>
    </row>
    <row r="97" s="1" customFormat="1" spans="1:12">
      <c r="A97" s="34" t="s">
        <v>122</v>
      </c>
      <c r="B97" s="35"/>
      <c r="C97" s="35"/>
      <c r="D97" s="36"/>
      <c r="E97" s="37"/>
      <c r="F97" s="34"/>
      <c r="G97" s="35"/>
      <c r="H97" s="38"/>
      <c r="I97" s="35"/>
      <c r="J97" s="35"/>
      <c r="L97" s="2"/>
    </row>
    <row r="98" s="1" customFormat="1" spans="1:12">
      <c r="A98" s="39" t="s">
        <v>14</v>
      </c>
      <c r="B98" s="40" t="s">
        <v>15</v>
      </c>
      <c r="C98" s="40">
        <v>460</v>
      </c>
      <c r="D98" s="41">
        <v>33903000000</v>
      </c>
      <c r="E98" s="191" t="s">
        <v>16</v>
      </c>
      <c r="F98" s="39" t="s">
        <v>123</v>
      </c>
      <c r="G98" s="40">
        <v>18</v>
      </c>
      <c r="H98" s="45">
        <v>2700</v>
      </c>
      <c r="I98" s="40" t="s">
        <v>124</v>
      </c>
      <c r="J98" s="40" t="s">
        <v>19</v>
      </c>
      <c r="L98" s="2"/>
    </row>
    <row r="99" s="1" customFormat="1" ht="30" spans="1:12">
      <c r="A99" s="39" t="s">
        <v>14</v>
      </c>
      <c r="B99" s="40" t="s">
        <v>92</v>
      </c>
      <c r="C99" s="40">
        <v>460</v>
      </c>
      <c r="D99" s="41">
        <v>33903000000</v>
      </c>
      <c r="E99" s="191" t="s">
        <v>16</v>
      </c>
      <c r="F99" s="39" t="s">
        <v>125</v>
      </c>
      <c r="G99" s="40" t="s">
        <v>121</v>
      </c>
      <c r="H99" s="45">
        <v>1300</v>
      </c>
      <c r="I99" s="40" t="s">
        <v>124</v>
      </c>
      <c r="J99" s="40" t="s">
        <v>19</v>
      </c>
      <c r="L99" s="2"/>
    </row>
    <row r="100" s="1" customFormat="1" spans="1:12">
      <c r="A100" s="39" t="s">
        <v>94</v>
      </c>
      <c r="B100" s="40" t="s">
        <v>92</v>
      </c>
      <c r="C100" s="40">
        <v>461</v>
      </c>
      <c r="D100" s="41">
        <v>33903600000</v>
      </c>
      <c r="E100" s="191" t="s">
        <v>16</v>
      </c>
      <c r="F100" s="39" t="s">
        <v>126</v>
      </c>
      <c r="G100" s="40"/>
      <c r="H100" s="45">
        <v>2000</v>
      </c>
      <c r="I100" s="40" t="s">
        <v>124</v>
      </c>
      <c r="J100" s="40" t="s">
        <v>19</v>
      </c>
      <c r="L100" s="2"/>
    </row>
    <row r="101" s="1" customFormat="1" spans="1:12">
      <c r="A101" s="39" t="s">
        <v>91</v>
      </c>
      <c r="B101" s="40" t="s">
        <v>92</v>
      </c>
      <c r="C101" s="40">
        <v>462</v>
      </c>
      <c r="D101" s="41">
        <v>33903600000</v>
      </c>
      <c r="E101" s="191" t="s">
        <v>16</v>
      </c>
      <c r="F101" s="39" t="s">
        <v>126</v>
      </c>
      <c r="G101" s="40"/>
      <c r="H101" s="45">
        <v>4300</v>
      </c>
      <c r="I101" s="40" t="s">
        <v>124</v>
      </c>
      <c r="J101" s="40" t="s">
        <v>19</v>
      </c>
      <c r="L101" s="2"/>
    </row>
    <row r="102" s="1" customFormat="1" spans="1:12">
      <c r="A102" s="39" t="s">
        <v>91</v>
      </c>
      <c r="B102" s="40" t="s">
        <v>92</v>
      </c>
      <c r="C102" s="40">
        <v>462</v>
      </c>
      <c r="D102" s="41">
        <v>33903600000</v>
      </c>
      <c r="E102" s="191" t="s">
        <v>16</v>
      </c>
      <c r="F102" s="39" t="s">
        <v>127</v>
      </c>
      <c r="G102" s="40"/>
      <c r="H102" s="45">
        <v>4000</v>
      </c>
      <c r="I102" s="40" t="s">
        <v>124</v>
      </c>
      <c r="J102" s="40" t="s">
        <v>19</v>
      </c>
      <c r="L102" s="2"/>
    </row>
    <row r="103" s="1" customFormat="1" ht="45" spans="1:12">
      <c r="A103" s="39" t="s">
        <v>91</v>
      </c>
      <c r="B103" s="40" t="s">
        <v>15</v>
      </c>
      <c r="C103" s="40">
        <v>462</v>
      </c>
      <c r="D103" s="41">
        <v>33903600000</v>
      </c>
      <c r="E103" s="191" t="s">
        <v>16</v>
      </c>
      <c r="F103" s="39" t="s">
        <v>128</v>
      </c>
      <c r="G103" s="40"/>
      <c r="H103" s="45">
        <v>700</v>
      </c>
      <c r="I103" s="40" t="s">
        <v>124</v>
      </c>
      <c r="J103" s="40" t="s">
        <v>19</v>
      </c>
      <c r="L103" s="2"/>
    </row>
    <row r="104" s="1" customFormat="1" spans="1:12">
      <c r="A104" s="34" t="s">
        <v>129</v>
      </c>
      <c r="B104" s="35"/>
      <c r="C104" s="35"/>
      <c r="D104" s="36"/>
      <c r="E104" s="37"/>
      <c r="F104" s="34"/>
      <c r="G104" s="35"/>
      <c r="H104" s="38"/>
      <c r="I104" s="35"/>
      <c r="J104" s="35"/>
      <c r="L104" s="2"/>
    </row>
    <row r="105" s="1" customFormat="1" ht="30" spans="1:12">
      <c r="A105" s="52" t="s">
        <v>130</v>
      </c>
      <c r="B105" s="53" t="s">
        <v>131</v>
      </c>
      <c r="C105" s="53">
        <v>465</v>
      </c>
      <c r="D105" s="54">
        <v>44905100000</v>
      </c>
      <c r="E105" s="55">
        <v>150010020000</v>
      </c>
      <c r="F105" s="39" t="s">
        <v>132</v>
      </c>
      <c r="G105" s="53">
        <v>1</v>
      </c>
      <c r="H105" s="56">
        <v>1000000</v>
      </c>
      <c r="I105" s="53"/>
      <c r="J105" s="40" t="s">
        <v>19</v>
      </c>
      <c r="L105" s="2"/>
    </row>
    <row r="106" s="1" customFormat="1" ht="30" spans="1:12">
      <c r="A106" s="52" t="s">
        <v>130</v>
      </c>
      <c r="B106" s="53" t="s">
        <v>131</v>
      </c>
      <c r="C106" s="53">
        <v>465</v>
      </c>
      <c r="D106" s="54">
        <v>44905100000</v>
      </c>
      <c r="E106" s="55">
        <v>175500000000</v>
      </c>
      <c r="F106" s="39" t="s">
        <v>133</v>
      </c>
      <c r="G106" s="53">
        <v>1</v>
      </c>
      <c r="H106" s="56">
        <v>1000000</v>
      </c>
      <c r="I106" s="53"/>
      <c r="J106" s="40" t="s">
        <v>19</v>
      </c>
      <c r="L106" s="2"/>
    </row>
    <row r="107" s="1" customFormat="1" spans="1:12">
      <c r="A107" s="52" t="s">
        <v>91</v>
      </c>
      <c r="B107" s="53" t="s">
        <v>92</v>
      </c>
      <c r="C107" s="53">
        <v>465</v>
      </c>
      <c r="D107" s="54">
        <v>44905100000</v>
      </c>
      <c r="E107" s="55">
        <v>262100000000</v>
      </c>
      <c r="F107" s="39" t="s">
        <v>134</v>
      </c>
      <c r="G107" s="53">
        <v>1</v>
      </c>
      <c r="H107" s="56">
        <v>50000</v>
      </c>
      <c r="I107" s="53"/>
      <c r="J107" s="40" t="s">
        <v>19</v>
      </c>
      <c r="L107" s="2"/>
    </row>
    <row r="108" s="1" customFormat="1" spans="1:12">
      <c r="A108" s="52" t="s">
        <v>91</v>
      </c>
      <c r="B108" s="53" t="s">
        <v>92</v>
      </c>
      <c r="C108" s="53">
        <v>465</v>
      </c>
      <c r="D108" s="54">
        <v>44905100000</v>
      </c>
      <c r="E108" s="55">
        <v>262100000000</v>
      </c>
      <c r="F108" s="39" t="s">
        <v>135</v>
      </c>
      <c r="G108" s="53">
        <v>1</v>
      </c>
      <c r="H108" s="56">
        <v>50000</v>
      </c>
      <c r="I108" s="53"/>
      <c r="J108" s="40" t="s">
        <v>19</v>
      </c>
      <c r="L108" s="2"/>
    </row>
    <row r="109" s="1" customFormat="1" spans="1:12">
      <c r="A109" s="52" t="s">
        <v>91</v>
      </c>
      <c r="B109" s="53" t="s">
        <v>92</v>
      </c>
      <c r="C109" s="53">
        <v>465</v>
      </c>
      <c r="D109" s="54">
        <v>44905100000</v>
      </c>
      <c r="E109" s="55">
        <v>262100000000</v>
      </c>
      <c r="F109" s="39" t="s">
        <v>136</v>
      </c>
      <c r="G109" s="53">
        <v>1</v>
      </c>
      <c r="H109" s="56">
        <v>50000</v>
      </c>
      <c r="I109" s="53"/>
      <c r="J109" s="40" t="s">
        <v>19</v>
      </c>
      <c r="L109" s="2"/>
    </row>
    <row r="110" s="1" customFormat="1" spans="1:12">
      <c r="A110" s="52" t="s">
        <v>91</v>
      </c>
      <c r="B110" s="53" t="s">
        <v>92</v>
      </c>
      <c r="C110" s="53">
        <v>465</v>
      </c>
      <c r="D110" s="54">
        <v>44905100000</v>
      </c>
      <c r="E110" s="55">
        <v>262100000000</v>
      </c>
      <c r="F110" s="39" t="s">
        <v>137</v>
      </c>
      <c r="G110" s="53">
        <v>1</v>
      </c>
      <c r="H110" s="56">
        <v>50000</v>
      </c>
      <c r="I110" s="53"/>
      <c r="J110" s="40" t="s">
        <v>19</v>
      </c>
      <c r="L110" s="2"/>
    </row>
    <row r="111" s="1" customFormat="1" spans="1:12">
      <c r="A111" s="52" t="s">
        <v>91</v>
      </c>
      <c r="B111" s="53" t="s">
        <v>92</v>
      </c>
      <c r="C111" s="53">
        <v>465</v>
      </c>
      <c r="D111" s="54">
        <v>44905100000</v>
      </c>
      <c r="E111" s="55">
        <v>262100000000</v>
      </c>
      <c r="F111" s="39" t="s">
        <v>138</v>
      </c>
      <c r="G111" s="53">
        <v>1</v>
      </c>
      <c r="H111" s="56">
        <v>70000</v>
      </c>
      <c r="I111" s="53"/>
      <c r="J111" s="40" t="s">
        <v>19</v>
      </c>
      <c r="L111" s="2"/>
    </row>
    <row r="112" s="1" customFormat="1" spans="1:12">
      <c r="A112" s="52" t="s">
        <v>91</v>
      </c>
      <c r="B112" s="53" t="s">
        <v>92</v>
      </c>
      <c r="C112" s="53">
        <v>465</v>
      </c>
      <c r="D112" s="54">
        <v>44905100000</v>
      </c>
      <c r="E112" s="55">
        <v>262100000000</v>
      </c>
      <c r="F112" s="39" t="s">
        <v>139</v>
      </c>
      <c r="G112" s="53">
        <v>1</v>
      </c>
      <c r="H112" s="56">
        <f>70000+50000+320233.07+701045.26</f>
        <v>1141278.33</v>
      </c>
      <c r="I112" s="53"/>
      <c r="J112" s="40" t="s">
        <v>19</v>
      </c>
      <c r="K112" s="67"/>
      <c r="L112" s="2"/>
    </row>
    <row r="113" s="1" customFormat="1" spans="1:12">
      <c r="A113" s="52" t="s">
        <v>91</v>
      </c>
      <c r="B113" s="53" t="s">
        <v>92</v>
      </c>
      <c r="C113" s="53">
        <v>465</v>
      </c>
      <c r="D113" s="54">
        <v>44905100000</v>
      </c>
      <c r="E113" s="55">
        <v>262100000000</v>
      </c>
      <c r="F113" s="39" t="s">
        <v>140</v>
      </c>
      <c r="G113" s="53">
        <v>1</v>
      </c>
      <c r="H113" s="56">
        <v>90000</v>
      </c>
      <c r="I113" s="53"/>
      <c r="J113" s="40" t="s">
        <v>19</v>
      </c>
      <c r="K113" s="67"/>
      <c r="L113" s="2"/>
    </row>
    <row r="114" s="1" customFormat="1" spans="1:12">
      <c r="A114" s="34" t="s">
        <v>141</v>
      </c>
      <c r="B114" s="35"/>
      <c r="C114" s="35"/>
      <c r="D114" s="36"/>
      <c r="E114" s="37"/>
      <c r="F114" s="34"/>
      <c r="G114" s="35"/>
      <c r="H114" s="38"/>
      <c r="I114" s="35"/>
      <c r="J114" s="35"/>
      <c r="L114" s="2"/>
    </row>
    <row r="115" s="2" customFormat="1" spans="1:10">
      <c r="A115" s="57" t="s">
        <v>14</v>
      </c>
      <c r="B115" s="58" t="s">
        <v>15</v>
      </c>
      <c r="C115" s="40">
        <v>471</v>
      </c>
      <c r="D115" s="41">
        <v>33903000000</v>
      </c>
      <c r="E115" s="192" t="s">
        <v>142</v>
      </c>
      <c r="F115" s="39" t="s">
        <v>143</v>
      </c>
      <c r="G115" s="60" t="s">
        <v>144</v>
      </c>
      <c r="H115" s="61">
        <v>8100</v>
      </c>
      <c r="I115" s="58" t="s">
        <v>18</v>
      </c>
      <c r="J115" s="58" t="s">
        <v>19</v>
      </c>
    </row>
    <row r="116" s="2" customFormat="1" spans="1:10">
      <c r="A116" s="57" t="s">
        <v>14</v>
      </c>
      <c r="B116" s="58" t="s">
        <v>15</v>
      </c>
      <c r="C116" s="58">
        <v>471</v>
      </c>
      <c r="D116" s="62">
        <v>33903000000</v>
      </c>
      <c r="E116" s="42">
        <v>150010020000</v>
      </c>
      <c r="F116" s="57" t="s">
        <v>145</v>
      </c>
      <c r="G116" s="63">
        <v>3456</v>
      </c>
      <c r="H116" s="61">
        <v>6151.68</v>
      </c>
      <c r="I116" s="60" t="s">
        <v>146</v>
      </c>
      <c r="J116" s="58" t="s">
        <v>19</v>
      </c>
    </row>
    <row r="117" s="2" customFormat="1" spans="1:10">
      <c r="A117" s="57" t="s">
        <v>14</v>
      </c>
      <c r="B117" s="58" t="s">
        <v>15</v>
      </c>
      <c r="C117" s="58">
        <v>471</v>
      </c>
      <c r="D117" s="62">
        <v>33903000000</v>
      </c>
      <c r="E117" s="42">
        <v>150010020000</v>
      </c>
      <c r="F117" s="57" t="s">
        <v>147</v>
      </c>
      <c r="G117" s="64">
        <v>116</v>
      </c>
      <c r="H117" s="61">
        <v>845.64</v>
      </c>
      <c r="I117" s="60" t="s">
        <v>146</v>
      </c>
      <c r="J117" s="58" t="s">
        <v>19</v>
      </c>
    </row>
    <row r="118" s="2" customFormat="1" spans="1:10">
      <c r="A118" s="57" t="s">
        <v>14</v>
      </c>
      <c r="B118" s="58" t="s">
        <v>15</v>
      </c>
      <c r="C118" s="58">
        <v>471</v>
      </c>
      <c r="D118" s="62">
        <v>33903000000</v>
      </c>
      <c r="E118" s="42">
        <v>150010020000</v>
      </c>
      <c r="F118" s="57" t="s">
        <v>148</v>
      </c>
      <c r="G118" s="63">
        <v>5760</v>
      </c>
      <c r="H118" s="61">
        <v>26380.8</v>
      </c>
      <c r="I118" s="60" t="s">
        <v>146</v>
      </c>
      <c r="J118" s="58" t="s">
        <v>19</v>
      </c>
    </row>
    <row r="119" s="2" customFormat="1" spans="1:10">
      <c r="A119" s="57" t="s">
        <v>14</v>
      </c>
      <c r="B119" s="58" t="s">
        <v>15</v>
      </c>
      <c r="C119" s="58">
        <v>471</v>
      </c>
      <c r="D119" s="62">
        <v>33903000000</v>
      </c>
      <c r="E119" s="42">
        <v>150010020000</v>
      </c>
      <c r="F119" s="57" t="s">
        <v>149</v>
      </c>
      <c r="G119" s="64">
        <v>96</v>
      </c>
      <c r="H119" s="61">
        <v>2256</v>
      </c>
      <c r="I119" s="60" t="s">
        <v>146</v>
      </c>
      <c r="J119" s="58" t="s">
        <v>19</v>
      </c>
    </row>
    <row r="120" s="1" customFormat="1" spans="1:10">
      <c r="A120" s="39" t="s">
        <v>14</v>
      </c>
      <c r="B120" s="58" t="s">
        <v>15</v>
      </c>
      <c r="C120" s="58">
        <v>471</v>
      </c>
      <c r="D120" s="62">
        <v>33903000000</v>
      </c>
      <c r="E120" s="42">
        <v>150010020000</v>
      </c>
      <c r="F120" s="65" t="s">
        <v>150</v>
      </c>
      <c r="G120" s="66">
        <v>150</v>
      </c>
      <c r="H120" s="61">
        <v>1879.5</v>
      </c>
      <c r="I120" s="60" t="s">
        <v>146</v>
      </c>
      <c r="J120" s="40" t="s">
        <v>151</v>
      </c>
    </row>
    <row r="121" s="1" customFormat="1" spans="1:10">
      <c r="A121" s="39" t="s">
        <v>14</v>
      </c>
      <c r="B121" s="58" t="s">
        <v>15</v>
      </c>
      <c r="C121" s="58">
        <v>471</v>
      </c>
      <c r="D121" s="62">
        <v>33903000000</v>
      </c>
      <c r="E121" s="42">
        <v>150010020000</v>
      </c>
      <c r="F121" s="65" t="s">
        <v>152</v>
      </c>
      <c r="G121" s="66">
        <v>28.8</v>
      </c>
      <c r="H121" s="61">
        <v>316.224</v>
      </c>
      <c r="I121" s="60" t="s">
        <v>146</v>
      </c>
      <c r="J121" s="40" t="s">
        <v>151</v>
      </c>
    </row>
    <row r="122" s="2" customFormat="1" spans="1:10">
      <c r="A122" s="57" t="s">
        <v>14</v>
      </c>
      <c r="B122" s="58" t="s">
        <v>15</v>
      </c>
      <c r="C122" s="58">
        <v>471</v>
      </c>
      <c r="D122" s="62">
        <v>33903000000</v>
      </c>
      <c r="E122" s="42">
        <v>150010020000</v>
      </c>
      <c r="F122" s="65" t="s">
        <v>153</v>
      </c>
      <c r="G122" s="63">
        <v>19.2</v>
      </c>
      <c r="H122" s="61">
        <v>254.784</v>
      </c>
      <c r="I122" s="60" t="s">
        <v>146</v>
      </c>
      <c r="J122" s="40" t="s">
        <v>151</v>
      </c>
    </row>
    <row r="123" s="2" customFormat="1" spans="1:10">
      <c r="A123" s="57" t="s">
        <v>14</v>
      </c>
      <c r="B123" s="58" t="s">
        <v>15</v>
      </c>
      <c r="C123" s="58">
        <v>471</v>
      </c>
      <c r="D123" s="62">
        <v>33903000000</v>
      </c>
      <c r="E123" s="42">
        <v>150010020000</v>
      </c>
      <c r="F123" s="65" t="s">
        <v>154</v>
      </c>
      <c r="G123" s="63">
        <v>50</v>
      </c>
      <c r="H123" s="61">
        <v>1736</v>
      </c>
      <c r="I123" s="60" t="s">
        <v>146</v>
      </c>
      <c r="J123" s="40" t="s">
        <v>151</v>
      </c>
    </row>
    <row r="124" s="2" customFormat="1" spans="1:10">
      <c r="A124" s="57" t="s">
        <v>14</v>
      </c>
      <c r="B124" s="58" t="s">
        <v>15</v>
      </c>
      <c r="C124" s="58">
        <v>471</v>
      </c>
      <c r="D124" s="62">
        <v>33903000000</v>
      </c>
      <c r="E124" s="42">
        <v>150010020000</v>
      </c>
      <c r="F124" s="65" t="s">
        <v>155</v>
      </c>
      <c r="G124" s="63">
        <v>15</v>
      </c>
      <c r="H124" s="61">
        <v>384.6</v>
      </c>
      <c r="I124" s="60" t="s">
        <v>146</v>
      </c>
      <c r="J124" s="40" t="s">
        <v>151</v>
      </c>
    </row>
    <row r="125" s="2" customFormat="1" spans="1:10">
      <c r="A125" s="57" t="s">
        <v>14</v>
      </c>
      <c r="B125" s="58" t="s">
        <v>15</v>
      </c>
      <c r="C125" s="58">
        <v>471</v>
      </c>
      <c r="D125" s="62">
        <v>33903000000</v>
      </c>
      <c r="E125" s="42">
        <v>150010020000</v>
      </c>
      <c r="F125" s="65" t="s">
        <v>156</v>
      </c>
      <c r="G125" s="63">
        <v>2304</v>
      </c>
      <c r="H125" s="61">
        <v>11450.88</v>
      </c>
      <c r="I125" s="60" t="s">
        <v>146</v>
      </c>
      <c r="J125" s="58" t="s">
        <v>19</v>
      </c>
    </row>
    <row r="126" s="2" customFormat="1" spans="1:10">
      <c r="A126" s="57" t="s">
        <v>14</v>
      </c>
      <c r="B126" s="58" t="s">
        <v>15</v>
      </c>
      <c r="C126" s="58">
        <v>471</v>
      </c>
      <c r="D126" s="62">
        <v>33903000000</v>
      </c>
      <c r="E126" s="42">
        <v>150010020000</v>
      </c>
      <c r="F126" s="65" t="s">
        <v>157</v>
      </c>
      <c r="G126" s="63">
        <v>50</v>
      </c>
      <c r="H126" s="61">
        <v>2434.5</v>
      </c>
      <c r="I126" s="60" t="s">
        <v>146</v>
      </c>
      <c r="J126" s="58" t="s">
        <v>151</v>
      </c>
    </row>
    <row r="127" s="2" customFormat="1" spans="1:10">
      <c r="A127" s="57" t="s">
        <v>14</v>
      </c>
      <c r="B127" s="58" t="s">
        <v>15</v>
      </c>
      <c r="C127" s="58">
        <v>471</v>
      </c>
      <c r="D127" s="62">
        <v>33903000000</v>
      </c>
      <c r="E127" s="42">
        <v>150010020000</v>
      </c>
      <c r="F127" s="65" t="s">
        <v>158</v>
      </c>
      <c r="G127" s="63">
        <v>921.6</v>
      </c>
      <c r="H127" s="61">
        <v>2248.704</v>
      </c>
      <c r="I127" s="60" t="s">
        <v>146</v>
      </c>
      <c r="J127" s="58" t="s">
        <v>19</v>
      </c>
    </row>
    <row r="128" s="2" customFormat="1" spans="1:10">
      <c r="A128" s="57" t="s">
        <v>14</v>
      </c>
      <c r="B128" s="58" t="s">
        <v>15</v>
      </c>
      <c r="C128" s="58">
        <v>471</v>
      </c>
      <c r="D128" s="62">
        <v>33903000000</v>
      </c>
      <c r="E128" s="42">
        <v>150010020000</v>
      </c>
      <c r="F128" s="65" t="s">
        <v>159</v>
      </c>
      <c r="G128" s="63">
        <v>7200</v>
      </c>
      <c r="H128" s="61">
        <v>28440</v>
      </c>
      <c r="I128" s="60" t="s">
        <v>146</v>
      </c>
      <c r="J128" s="58" t="s">
        <v>19</v>
      </c>
    </row>
    <row r="129" s="2" customFormat="1" spans="1:10">
      <c r="A129" s="57" t="s">
        <v>14</v>
      </c>
      <c r="B129" s="58" t="s">
        <v>15</v>
      </c>
      <c r="C129" s="58">
        <v>471</v>
      </c>
      <c r="D129" s="62">
        <v>33903000000</v>
      </c>
      <c r="E129" s="42">
        <v>150010020000</v>
      </c>
      <c r="F129" s="65" t="s">
        <v>160</v>
      </c>
      <c r="G129" s="63">
        <v>2880</v>
      </c>
      <c r="H129" s="61">
        <v>6307.2</v>
      </c>
      <c r="I129" s="60" t="s">
        <v>146</v>
      </c>
      <c r="J129" s="58" t="s">
        <v>19</v>
      </c>
    </row>
    <row r="130" s="2" customFormat="1" spans="1:10">
      <c r="A130" s="57" t="s">
        <v>14</v>
      </c>
      <c r="B130" s="58" t="s">
        <v>15</v>
      </c>
      <c r="C130" s="58">
        <v>471</v>
      </c>
      <c r="D130" s="62">
        <v>33903000000</v>
      </c>
      <c r="E130" s="42">
        <v>150010020000</v>
      </c>
      <c r="F130" s="65" t="s">
        <v>161</v>
      </c>
      <c r="G130" s="63">
        <v>30</v>
      </c>
      <c r="H130" s="61">
        <v>91.8</v>
      </c>
      <c r="I130" s="60" t="s">
        <v>146</v>
      </c>
      <c r="J130" s="58" t="s">
        <v>151</v>
      </c>
    </row>
    <row r="131" s="2" customFormat="1" spans="1:10">
      <c r="A131" s="57" t="s">
        <v>14</v>
      </c>
      <c r="B131" s="58" t="s">
        <v>15</v>
      </c>
      <c r="C131" s="58">
        <v>471</v>
      </c>
      <c r="D131" s="62">
        <v>33903000000</v>
      </c>
      <c r="E131" s="42">
        <v>150010020000</v>
      </c>
      <c r="F131" s="65" t="s">
        <v>162</v>
      </c>
      <c r="G131" s="63">
        <v>50</v>
      </c>
      <c r="H131" s="61">
        <v>232.5</v>
      </c>
      <c r="I131" s="60" t="s">
        <v>146</v>
      </c>
      <c r="J131" s="58" t="s">
        <v>151</v>
      </c>
    </row>
    <row r="132" s="2" customFormat="1" spans="1:10">
      <c r="A132" s="57" t="s">
        <v>14</v>
      </c>
      <c r="B132" s="58" t="s">
        <v>15</v>
      </c>
      <c r="C132" s="58">
        <v>471</v>
      </c>
      <c r="D132" s="62">
        <v>33903000000</v>
      </c>
      <c r="E132" s="42">
        <v>150010020000</v>
      </c>
      <c r="F132" s="65" t="s">
        <v>163</v>
      </c>
      <c r="G132" s="63">
        <v>1728</v>
      </c>
      <c r="H132" s="61">
        <v>3628.8</v>
      </c>
      <c r="I132" s="60" t="s">
        <v>146</v>
      </c>
      <c r="J132" s="58" t="s">
        <v>19</v>
      </c>
    </row>
    <row r="133" s="2" customFormat="1" spans="1:10">
      <c r="A133" s="57" t="s">
        <v>14</v>
      </c>
      <c r="B133" s="58" t="s">
        <v>15</v>
      </c>
      <c r="C133" s="58">
        <v>471</v>
      </c>
      <c r="D133" s="62">
        <v>33903000000</v>
      </c>
      <c r="E133" s="42">
        <v>150010020000</v>
      </c>
      <c r="F133" s="65" t="s">
        <v>164</v>
      </c>
      <c r="G133" s="63">
        <v>2304</v>
      </c>
      <c r="H133" s="61">
        <v>3110.4</v>
      </c>
      <c r="I133" s="60" t="s">
        <v>146</v>
      </c>
      <c r="J133" s="58" t="s">
        <v>19</v>
      </c>
    </row>
    <row r="134" s="2" customFormat="1" spans="1:10">
      <c r="A134" s="57" t="s">
        <v>14</v>
      </c>
      <c r="B134" s="58" t="s">
        <v>15</v>
      </c>
      <c r="C134" s="58">
        <v>471</v>
      </c>
      <c r="D134" s="62">
        <v>33903000000</v>
      </c>
      <c r="E134" s="42">
        <v>150010020000</v>
      </c>
      <c r="F134" s="65" t="s">
        <v>165</v>
      </c>
      <c r="G134" s="63">
        <v>200</v>
      </c>
      <c r="H134" s="61">
        <v>4414</v>
      </c>
      <c r="I134" s="60" t="s">
        <v>146</v>
      </c>
      <c r="J134" s="58" t="s">
        <v>151</v>
      </c>
    </row>
    <row r="135" s="2" customFormat="1" spans="1:52">
      <c r="A135" s="39" t="s">
        <v>14</v>
      </c>
      <c r="B135" s="40" t="s">
        <v>15</v>
      </c>
      <c r="C135" s="40">
        <v>471</v>
      </c>
      <c r="D135" s="41">
        <v>33903000000</v>
      </c>
      <c r="E135" s="42">
        <v>160000000000</v>
      </c>
      <c r="F135" s="47" t="s">
        <v>166</v>
      </c>
      <c r="G135" s="68">
        <v>200</v>
      </c>
      <c r="H135" s="61">
        <v>714</v>
      </c>
      <c r="I135" s="40" t="s">
        <v>146</v>
      </c>
      <c r="J135" s="40" t="s">
        <v>167</v>
      </c>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row>
    <row r="136" s="2" customFormat="1" spans="1:52">
      <c r="A136" s="39" t="s">
        <v>14</v>
      </c>
      <c r="B136" s="40" t="s">
        <v>15</v>
      </c>
      <c r="C136" s="40">
        <v>471</v>
      </c>
      <c r="D136" s="41">
        <v>33903000000</v>
      </c>
      <c r="E136" s="42">
        <v>160000000000</v>
      </c>
      <c r="F136" s="47" t="s">
        <v>168</v>
      </c>
      <c r="G136" s="68">
        <v>1000</v>
      </c>
      <c r="H136" s="61">
        <v>250</v>
      </c>
      <c r="I136" s="40" t="s">
        <v>146</v>
      </c>
      <c r="J136" s="40" t="s">
        <v>151</v>
      </c>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row>
    <row r="137" s="2" customFormat="1" spans="1:52">
      <c r="A137" s="39" t="s">
        <v>14</v>
      </c>
      <c r="B137" s="40" t="s">
        <v>15</v>
      </c>
      <c r="C137" s="40">
        <v>471</v>
      </c>
      <c r="D137" s="41">
        <v>33903000000</v>
      </c>
      <c r="E137" s="42">
        <v>160000000000</v>
      </c>
      <c r="F137" s="47" t="s">
        <v>23</v>
      </c>
      <c r="G137" s="68">
        <v>200</v>
      </c>
      <c r="H137" s="61">
        <v>1110</v>
      </c>
      <c r="I137" s="40" t="s">
        <v>146</v>
      </c>
      <c r="J137" s="40" t="s">
        <v>151</v>
      </c>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row>
    <row r="138" s="2" customFormat="1" spans="1:52">
      <c r="A138" s="39" t="s">
        <v>14</v>
      </c>
      <c r="B138" s="40" t="s">
        <v>15</v>
      </c>
      <c r="C138" s="40">
        <v>471</v>
      </c>
      <c r="D138" s="41">
        <v>33903000000</v>
      </c>
      <c r="E138" s="42">
        <v>160000000000</v>
      </c>
      <c r="F138" s="47" t="s">
        <v>24</v>
      </c>
      <c r="G138" s="68">
        <v>500</v>
      </c>
      <c r="H138" s="61">
        <v>670</v>
      </c>
      <c r="I138" s="40" t="s">
        <v>146</v>
      </c>
      <c r="J138" s="40" t="s">
        <v>151</v>
      </c>
      <c r="K138" s="80"/>
      <c r="L138" s="80"/>
      <c r="M138" s="80"/>
      <c r="N138" s="80"/>
      <c r="O138" s="80"/>
      <c r="P138" s="80"/>
      <c r="Q138" s="80"/>
      <c r="R138" s="80"/>
      <c r="S138" s="80"/>
      <c r="T138" s="80"/>
      <c r="U138" s="80"/>
      <c r="V138" s="80"/>
      <c r="W138" s="80"/>
      <c r="X138" s="80"/>
      <c r="Y138" s="80"/>
      <c r="Z138" s="80"/>
      <c r="AA138" s="80"/>
      <c r="AB138" s="80"/>
      <c r="AC138" s="80"/>
      <c r="AD138" s="80"/>
      <c r="AE138" s="80"/>
      <c r="AF138" s="80"/>
      <c r="AG138" s="80"/>
      <c r="AH138" s="80"/>
      <c r="AI138" s="80"/>
      <c r="AJ138" s="80"/>
      <c r="AK138" s="80"/>
      <c r="AL138" s="80"/>
      <c r="AM138" s="80"/>
      <c r="AN138" s="80"/>
      <c r="AO138" s="80"/>
      <c r="AP138" s="80"/>
      <c r="AQ138" s="80"/>
      <c r="AR138" s="80"/>
      <c r="AS138" s="80"/>
      <c r="AT138" s="80"/>
      <c r="AU138" s="80"/>
      <c r="AV138" s="80"/>
      <c r="AW138" s="80"/>
      <c r="AX138" s="80"/>
      <c r="AY138" s="80"/>
      <c r="AZ138" s="6"/>
    </row>
    <row r="139" s="2" customFormat="1" spans="1:52">
      <c r="A139" s="39" t="s">
        <v>14</v>
      </c>
      <c r="B139" s="40" t="s">
        <v>15</v>
      </c>
      <c r="C139" s="40">
        <v>471</v>
      </c>
      <c r="D139" s="41">
        <v>33903000000</v>
      </c>
      <c r="E139" s="42">
        <v>160000000000</v>
      </c>
      <c r="F139" s="47" t="s">
        <v>169</v>
      </c>
      <c r="G139" s="68">
        <v>1900</v>
      </c>
      <c r="H139" s="61">
        <v>1026</v>
      </c>
      <c r="I139" s="40" t="s">
        <v>146</v>
      </c>
      <c r="J139" s="50" t="s">
        <v>19</v>
      </c>
      <c r="K139" s="80"/>
      <c r="L139" s="80"/>
      <c r="M139" s="80"/>
      <c r="N139" s="80"/>
      <c r="O139" s="80"/>
      <c r="P139" s="80"/>
      <c r="Q139" s="80"/>
      <c r="R139" s="80"/>
      <c r="S139" s="80"/>
      <c r="T139" s="80"/>
      <c r="U139" s="80"/>
      <c r="V139" s="80"/>
      <c r="W139" s="80"/>
      <c r="X139" s="80"/>
      <c r="Y139" s="80"/>
      <c r="Z139" s="80"/>
      <c r="AA139" s="80"/>
      <c r="AB139" s="80"/>
      <c r="AC139" s="80"/>
      <c r="AD139" s="80"/>
      <c r="AE139" s="80"/>
      <c r="AF139" s="80"/>
      <c r="AG139" s="80"/>
      <c r="AH139" s="80"/>
      <c r="AI139" s="80"/>
      <c r="AJ139" s="80"/>
      <c r="AK139" s="80"/>
      <c r="AL139" s="80"/>
      <c r="AM139" s="80"/>
      <c r="AN139" s="80"/>
      <c r="AO139" s="80"/>
      <c r="AP139" s="80"/>
      <c r="AQ139" s="80"/>
      <c r="AR139" s="80"/>
      <c r="AS139" s="80"/>
      <c r="AT139" s="80"/>
      <c r="AU139" s="80"/>
      <c r="AV139" s="80"/>
      <c r="AW139" s="80"/>
      <c r="AX139" s="80"/>
      <c r="AY139" s="80"/>
      <c r="AZ139" s="6"/>
    </row>
    <row r="140" s="2" customFormat="1" ht="30" spans="1:52">
      <c r="A140" s="39" t="s">
        <v>14</v>
      </c>
      <c r="B140" s="40" t="s">
        <v>15</v>
      </c>
      <c r="C140" s="40">
        <v>471</v>
      </c>
      <c r="D140" s="41">
        <v>33903000000</v>
      </c>
      <c r="E140" s="42">
        <v>160000000000</v>
      </c>
      <c r="F140" s="47" t="s">
        <v>170</v>
      </c>
      <c r="G140" s="68">
        <v>5000</v>
      </c>
      <c r="H140" s="61">
        <v>2400</v>
      </c>
      <c r="I140" s="40" t="s">
        <v>146</v>
      </c>
      <c r="J140" s="40" t="s">
        <v>19</v>
      </c>
      <c r="K140" s="80"/>
      <c r="L140" s="80"/>
      <c r="M140" s="80"/>
      <c r="N140" s="80"/>
      <c r="O140" s="80"/>
      <c r="P140" s="80"/>
      <c r="Q140" s="80"/>
      <c r="R140" s="80"/>
      <c r="S140" s="80"/>
      <c r="T140" s="80"/>
      <c r="U140" s="80"/>
      <c r="V140" s="80"/>
      <c r="W140" s="80"/>
      <c r="X140" s="80"/>
      <c r="Y140" s="80"/>
      <c r="Z140" s="80"/>
      <c r="AA140" s="80"/>
      <c r="AB140" s="80"/>
      <c r="AC140" s="80"/>
      <c r="AD140" s="80"/>
      <c r="AE140" s="80"/>
      <c r="AF140" s="80"/>
      <c r="AG140" s="80"/>
      <c r="AH140" s="80"/>
      <c r="AI140" s="80"/>
      <c r="AJ140" s="80"/>
      <c r="AK140" s="80"/>
      <c r="AL140" s="80"/>
      <c r="AM140" s="80"/>
      <c r="AN140" s="80"/>
      <c r="AO140" s="80"/>
      <c r="AP140" s="80"/>
      <c r="AQ140" s="80"/>
      <c r="AR140" s="80"/>
      <c r="AS140" s="80"/>
      <c r="AT140" s="80"/>
      <c r="AU140" s="80"/>
      <c r="AV140" s="80"/>
      <c r="AW140" s="80"/>
      <c r="AX140" s="80"/>
      <c r="AY140" s="80"/>
      <c r="AZ140" s="6"/>
    </row>
    <row r="141" s="3" customFormat="1" spans="1:11">
      <c r="A141" s="57" t="s">
        <v>14</v>
      </c>
      <c r="B141" s="58" t="s">
        <v>15</v>
      </c>
      <c r="C141" s="58">
        <v>471</v>
      </c>
      <c r="D141" s="62">
        <v>33903000000</v>
      </c>
      <c r="E141" s="42">
        <v>160000000000</v>
      </c>
      <c r="F141" s="69" t="s">
        <v>171</v>
      </c>
      <c r="G141" s="70">
        <v>440</v>
      </c>
      <c r="H141" s="61">
        <v>1883.2</v>
      </c>
      <c r="I141" s="81" t="s">
        <v>146</v>
      </c>
      <c r="J141" s="60" t="s">
        <v>19</v>
      </c>
      <c r="K141" s="82"/>
    </row>
    <row r="142" s="3" customFormat="1" spans="1:11">
      <c r="A142" s="57" t="s">
        <v>14</v>
      </c>
      <c r="B142" s="58" t="s">
        <v>15</v>
      </c>
      <c r="C142" s="58">
        <v>471</v>
      </c>
      <c r="D142" s="62">
        <v>33903000000</v>
      </c>
      <c r="E142" s="42">
        <v>160000000000</v>
      </c>
      <c r="F142" s="43" t="s">
        <v>172</v>
      </c>
      <c r="G142" s="70">
        <v>560</v>
      </c>
      <c r="H142" s="61">
        <v>5986.4</v>
      </c>
      <c r="I142" s="81" t="s">
        <v>146</v>
      </c>
      <c r="J142" s="60" t="s">
        <v>19</v>
      </c>
      <c r="K142" s="80"/>
    </row>
    <row r="143" s="3" customFormat="1" spans="1:11">
      <c r="A143" s="43" t="s">
        <v>14</v>
      </c>
      <c r="B143" s="71" t="s">
        <v>15</v>
      </c>
      <c r="C143" s="58">
        <v>471</v>
      </c>
      <c r="D143" s="72">
        <v>33903000000</v>
      </c>
      <c r="E143" s="42">
        <v>160000000000</v>
      </c>
      <c r="F143" s="43" t="s">
        <v>173</v>
      </c>
      <c r="G143" s="73">
        <v>40</v>
      </c>
      <c r="H143" s="74">
        <v>6466.4</v>
      </c>
      <c r="I143" s="81" t="s">
        <v>146</v>
      </c>
      <c r="J143" s="83" t="s">
        <v>19</v>
      </c>
      <c r="K143" s="80"/>
    </row>
    <row r="144" s="3" customFormat="1" spans="1:11">
      <c r="A144" s="57" t="s">
        <v>14</v>
      </c>
      <c r="B144" s="58" t="s">
        <v>15</v>
      </c>
      <c r="C144" s="58">
        <v>471</v>
      </c>
      <c r="D144" s="62">
        <v>33903000000</v>
      </c>
      <c r="E144" s="42">
        <v>160000000000</v>
      </c>
      <c r="F144" s="69" t="s">
        <v>174</v>
      </c>
      <c r="G144" s="70">
        <v>100</v>
      </c>
      <c r="H144" s="61">
        <v>1196</v>
      </c>
      <c r="I144" s="81" t="s">
        <v>146</v>
      </c>
      <c r="J144" s="60" t="s">
        <v>19</v>
      </c>
      <c r="K144" s="80"/>
    </row>
    <row r="145" s="3" customFormat="1" spans="1:11">
      <c r="A145" s="57" t="s">
        <v>14</v>
      </c>
      <c r="B145" s="58" t="s">
        <v>15</v>
      </c>
      <c r="C145" s="58">
        <v>471</v>
      </c>
      <c r="D145" s="62">
        <v>33903000000</v>
      </c>
      <c r="E145" s="42">
        <v>160000000000</v>
      </c>
      <c r="F145" s="69" t="s">
        <v>175</v>
      </c>
      <c r="G145" s="70">
        <v>6000</v>
      </c>
      <c r="H145" s="61">
        <v>1020</v>
      </c>
      <c r="I145" s="81" t="s">
        <v>146</v>
      </c>
      <c r="J145" s="60" t="s">
        <v>19</v>
      </c>
      <c r="K145" s="80"/>
    </row>
    <row r="146" s="3" customFormat="1" spans="1:11">
      <c r="A146" s="57" t="s">
        <v>14</v>
      </c>
      <c r="B146" s="58" t="s">
        <v>15</v>
      </c>
      <c r="C146" s="58">
        <v>471</v>
      </c>
      <c r="D146" s="62">
        <v>33903000000</v>
      </c>
      <c r="E146" s="42">
        <v>160000000000</v>
      </c>
      <c r="F146" s="69" t="s">
        <v>176</v>
      </c>
      <c r="G146" s="70">
        <v>45000</v>
      </c>
      <c r="H146" s="61">
        <v>2700</v>
      </c>
      <c r="I146" s="81" t="s">
        <v>146</v>
      </c>
      <c r="J146" s="60" t="s">
        <v>19</v>
      </c>
      <c r="K146" s="80"/>
    </row>
    <row r="147" s="3" customFormat="1" spans="1:11">
      <c r="A147" s="57" t="s">
        <v>14</v>
      </c>
      <c r="B147" s="58" t="s">
        <v>15</v>
      </c>
      <c r="C147" s="58">
        <v>471</v>
      </c>
      <c r="D147" s="62">
        <v>33903000000</v>
      </c>
      <c r="E147" s="42">
        <v>160000000000</v>
      </c>
      <c r="F147" s="69" t="s">
        <v>177</v>
      </c>
      <c r="G147" s="70">
        <v>40000</v>
      </c>
      <c r="H147" s="61">
        <v>3600</v>
      </c>
      <c r="I147" s="81" t="s">
        <v>146</v>
      </c>
      <c r="J147" s="60" t="s">
        <v>19</v>
      </c>
      <c r="K147" s="80"/>
    </row>
    <row r="148" s="3" customFormat="1" spans="1:11">
      <c r="A148" s="57" t="s">
        <v>14</v>
      </c>
      <c r="B148" s="58" t="s">
        <v>15</v>
      </c>
      <c r="C148" s="58">
        <v>471</v>
      </c>
      <c r="D148" s="62">
        <v>33903000000</v>
      </c>
      <c r="E148" s="42">
        <v>160000000000</v>
      </c>
      <c r="F148" s="69" t="s">
        <v>178</v>
      </c>
      <c r="G148" s="70">
        <v>80000</v>
      </c>
      <c r="H148" s="61">
        <v>6400</v>
      </c>
      <c r="I148" s="81" t="s">
        <v>146</v>
      </c>
      <c r="J148" s="60" t="s">
        <v>19</v>
      </c>
      <c r="K148" s="80"/>
    </row>
    <row r="149" s="3" customFormat="1" spans="1:11">
      <c r="A149" s="57" t="s">
        <v>14</v>
      </c>
      <c r="B149" s="58" t="s">
        <v>15</v>
      </c>
      <c r="C149" s="58">
        <v>471</v>
      </c>
      <c r="D149" s="62">
        <v>33903000000</v>
      </c>
      <c r="E149" s="42">
        <v>160000000000</v>
      </c>
      <c r="F149" s="69" t="s">
        <v>179</v>
      </c>
      <c r="G149" s="70">
        <v>90000</v>
      </c>
      <c r="H149" s="61">
        <v>8100</v>
      </c>
      <c r="I149" s="81" t="s">
        <v>146</v>
      </c>
      <c r="J149" s="60" t="s">
        <v>19</v>
      </c>
      <c r="K149" s="80"/>
    </row>
    <row r="150" s="3" customFormat="1" spans="1:11">
      <c r="A150" s="57" t="s">
        <v>14</v>
      </c>
      <c r="B150" s="58" t="s">
        <v>15</v>
      </c>
      <c r="C150" s="58">
        <v>471</v>
      </c>
      <c r="D150" s="62">
        <v>33903000000</v>
      </c>
      <c r="E150" s="42">
        <v>160000000000</v>
      </c>
      <c r="F150" s="69" t="s">
        <v>180</v>
      </c>
      <c r="G150" s="70">
        <v>40000</v>
      </c>
      <c r="H150" s="61">
        <v>3200</v>
      </c>
      <c r="I150" s="81" t="s">
        <v>146</v>
      </c>
      <c r="J150" s="60" t="s">
        <v>19</v>
      </c>
      <c r="K150" s="80"/>
    </row>
    <row r="151" s="3" customFormat="1" spans="1:11">
      <c r="A151" s="57" t="s">
        <v>14</v>
      </c>
      <c r="B151" s="58" t="s">
        <v>15</v>
      </c>
      <c r="C151" s="58">
        <v>471</v>
      </c>
      <c r="D151" s="62">
        <v>33903000000</v>
      </c>
      <c r="E151" s="42">
        <v>160000000000</v>
      </c>
      <c r="F151" s="69" t="s">
        <v>181</v>
      </c>
      <c r="G151" s="70">
        <v>2400</v>
      </c>
      <c r="H151" s="61">
        <v>2136</v>
      </c>
      <c r="I151" s="81" t="s">
        <v>146</v>
      </c>
      <c r="J151" s="60" t="s">
        <v>19</v>
      </c>
      <c r="K151" s="80"/>
    </row>
    <row r="152" s="3" customFormat="1" spans="1:11">
      <c r="A152" s="57" t="s">
        <v>14</v>
      </c>
      <c r="B152" s="58" t="s">
        <v>15</v>
      </c>
      <c r="C152" s="58">
        <v>471</v>
      </c>
      <c r="D152" s="62">
        <v>33903000000</v>
      </c>
      <c r="E152" s="42">
        <v>160000000000</v>
      </c>
      <c r="F152" s="69" t="s">
        <v>182</v>
      </c>
      <c r="G152" s="70">
        <v>15000</v>
      </c>
      <c r="H152" s="61">
        <v>1500</v>
      </c>
      <c r="I152" s="81" t="s">
        <v>146</v>
      </c>
      <c r="J152" s="60" t="s">
        <v>19</v>
      </c>
      <c r="K152" s="80"/>
    </row>
    <row r="153" s="3" customFormat="1" spans="1:11">
      <c r="A153" s="57" t="s">
        <v>14</v>
      </c>
      <c r="B153" s="58" t="s">
        <v>15</v>
      </c>
      <c r="C153" s="58">
        <v>471</v>
      </c>
      <c r="D153" s="62">
        <v>33903000000</v>
      </c>
      <c r="E153" s="42">
        <v>160000000000</v>
      </c>
      <c r="F153" s="69" t="s">
        <v>183</v>
      </c>
      <c r="G153" s="70">
        <v>600</v>
      </c>
      <c r="H153" s="61">
        <v>8070</v>
      </c>
      <c r="I153" s="81" t="s">
        <v>146</v>
      </c>
      <c r="J153" s="60" t="s">
        <v>19</v>
      </c>
      <c r="K153" s="80"/>
    </row>
    <row r="154" s="3" customFormat="1" spans="1:11">
      <c r="A154" s="57" t="s">
        <v>14</v>
      </c>
      <c r="B154" s="58" t="s">
        <v>15</v>
      </c>
      <c r="C154" s="58">
        <v>471</v>
      </c>
      <c r="D154" s="62">
        <v>33903000000</v>
      </c>
      <c r="E154" s="42">
        <v>160000000000</v>
      </c>
      <c r="F154" s="75" t="s">
        <v>184</v>
      </c>
      <c r="G154" s="70">
        <v>800</v>
      </c>
      <c r="H154" s="61">
        <v>1872</v>
      </c>
      <c r="I154" s="81" t="s">
        <v>146</v>
      </c>
      <c r="J154" s="60" t="s">
        <v>19</v>
      </c>
      <c r="K154" s="80"/>
    </row>
    <row r="155" s="3" customFormat="1" spans="1:11">
      <c r="A155" s="57" t="s">
        <v>14</v>
      </c>
      <c r="B155" s="58" t="s">
        <v>15</v>
      </c>
      <c r="C155" s="58">
        <v>471</v>
      </c>
      <c r="D155" s="62">
        <v>33903000000</v>
      </c>
      <c r="E155" s="42">
        <v>160000000000</v>
      </c>
      <c r="F155" s="75" t="s">
        <v>185</v>
      </c>
      <c r="G155" s="70">
        <v>900</v>
      </c>
      <c r="H155" s="61">
        <v>1971</v>
      </c>
      <c r="I155" s="81" t="s">
        <v>146</v>
      </c>
      <c r="J155" s="60" t="s">
        <v>19</v>
      </c>
      <c r="K155" s="80"/>
    </row>
    <row r="156" s="3" customFormat="1" spans="1:11">
      <c r="A156" s="57" t="s">
        <v>14</v>
      </c>
      <c r="B156" s="58" t="s">
        <v>15</v>
      </c>
      <c r="C156" s="58">
        <v>471</v>
      </c>
      <c r="D156" s="62">
        <v>33903000000</v>
      </c>
      <c r="E156" s="42">
        <v>160000000000</v>
      </c>
      <c r="F156" s="43" t="s">
        <v>186</v>
      </c>
      <c r="G156" s="70">
        <v>1200</v>
      </c>
      <c r="H156" s="61">
        <v>4080</v>
      </c>
      <c r="I156" s="81" t="s">
        <v>146</v>
      </c>
      <c r="J156" s="60" t="s">
        <v>19</v>
      </c>
      <c r="K156" s="80"/>
    </row>
    <row r="157" s="3" customFormat="1" spans="1:11">
      <c r="A157" s="57" t="s">
        <v>14</v>
      </c>
      <c r="B157" s="58" t="s">
        <v>15</v>
      </c>
      <c r="C157" s="58">
        <v>471</v>
      </c>
      <c r="D157" s="62">
        <v>33903000000</v>
      </c>
      <c r="E157" s="42">
        <v>160000000000</v>
      </c>
      <c r="F157" s="69" t="s">
        <v>187</v>
      </c>
      <c r="G157" s="70">
        <v>1200</v>
      </c>
      <c r="H157" s="61">
        <v>8088</v>
      </c>
      <c r="I157" s="81" t="s">
        <v>146</v>
      </c>
      <c r="J157" s="60" t="s">
        <v>19</v>
      </c>
      <c r="K157" s="80"/>
    </row>
    <row r="158" s="3" customFormat="1" spans="1:11">
      <c r="A158" s="57" t="s">
        <v>14</v>
      </c>
      <c r="B158" s="58" t="s">
        <v>15</v>
      </c>
      <c r="C158" s="58">
        <v>471</v>
      </c>
      <c r="D158" s="62">
        <v>33903000000</v>
      </c>
      <c r="E158" s="42">
        <v>160000000000</v>
      </c>
      <c r="F158" s="69" t="s">
        <v>188</v>
      </c>
      <c r="G158" s="70">
        <v>200</v>
      </c>
      <c r="H158" s="61">
        <v>694</v>
      </c>
      <c r="I158" s="81" t="s">
        <v>146</v>
      </c>
      <c r="J158" s="60" t="s">
        <v>19</v>
      </c>
      <c r="K158" s="80"/>
    </row>
    <row r="159" s="3" customFormat="1" spans="1:11">
      <c r="A159" s="57" t="s">
        <v>14</v>
      </c>
      <c r="B159" s="58" t="s">
        <v>15</v>
      </c>
      <c r="C159" s="58">
        <v>471</v>
      </c>
      <c r="D159" s="62">
        <v>33903000000</v>
      </c>
      <c r="E159" s="42">
        <v>160000000000</v>
      </c>
      <c r="F159" s="69" t="s">
        <v>189</v>
      </c>
      <c r="G159" s="70">
        <v>500</v>
      </c>
      <c r="H159" s="61">
        <v>490</v>
      </c>
      <c r="I159" s="81" t="s">
        <v>146</v>
      </c>
      <c r="J159" s="60" t="s">
        <v>19</v>
      </c>
      <c r="K159" s="80"/>
    </row>
    <row r="160" s="3" customFormat="1" spans="1:11">
      <c r="A160" s="57" t="s">
        <v>14</v>
      </c>
      <c r="B160" s="58" t="s">
        <v>15</v>
      </c>
      <c r="C160" s="58">
        <v>471</v>
      </c>
      <c r="D160" s="62">
        <v>33903000000</v>
      </c>
      <c r="E160" s="42">
        <v>160000000000</v>
      </c>
      <c r="F160" s="69" t="s">
        <v>190</v>
      </c>
      <c r="G160" s="76">
        <v>2000</v>
      </c>
      <c r="H160" s="61">
        <v>1320</v>
      </c>
      <c r="I160" s="81" t="s">
        <v>146</v>
      </c>
      <c r="J160" s="60" t="s">
        <v>19</v>
      </c>
      <c r="K160" s="80"/>
    </row>
    <row r="161" s="3" customFormat="1" spans="1:11">
      <c r="A161" s="57" t="s">
        <v>14</v>
      </c>
      <c r="B161" s="58" t="s">
        <v>15</v>
      </c>
      <c r="C161" s="58">
        <v>471</v>
      </c>
      <c r="D161" s="62">
        <v>33903000000</v>
      </c>
      <c r="E161" s="42">
        <v>160000000000</v>
      </c>
      <c r="F161" s="69" t="s">
        <v>191</v>
      </c>
      <c r="G161" s="76">
        <v>2000</v>
      </c>
      <c r="H161" s="61">
        <v>1320</v>
      </c>
      <c r="I161" s="81" t="s">
        <v>146</v>
      </c>
      <c r="J161" s="60" t="s">
        <v>19</v>
      </c>
      <c r="K161" s="80"/>
    </row>
    <row r="162" s="3" customFormat="1" spans="1:11">
      <c r="A162" s="57" t="s">
        <v>14</v>
      </c>
      <c r="B162" s="58" t="s">
        <v>15</v>
      </c>
      <c r="C162" s="58">
        <v>471</v>
      </c>
      <c r="D162" s="62">
        <v>33903000000</v>
      </c>
      <c r="E162" s="42">
        <v>160000000000</v>
      </c>
      <c r="F162" s="69" t="s">
        <v>192</v>
      </c>
      <c r="G162" s="76">
        <v>1000</v>
      </c>
      <c r="H162" s="61">
        <v>740</v>
      </c>
      <c r="I162" s="81" t="s">
        <v>146</v>
      </c>
      <c r="J162" s="60" t="s">
        <v>19</v>
      </c>
      <c r="K162" s="80"/>
    </row>
    <row r="163" s="3" customFormat="1" spans="1:11">
      <c r="A163" s="57" t="s">
        <v>14</v>
      </c>
      <c r="B163" s="58" t="s">
        <v>15</v>
      </c>
      <c r="C163" s="58">
        <v>471</v>
      </c>
      <c r="D163" s="62">
        <v>33903000000</v>
      </c>
      <c r="E163" s="42">
        <v>160000000000</v>
      </c>
      <c r="F163" s="69" t="s">
        <v>193</v>
      </c>
      <c r="G163" s="70">
        <v>5</v>
      </c>
      <c r="H163" s="61">
        <v>509</v>
      </c>
      <c r="I163" s="81" t="s">
        <v>146</v>
      </c>
      <c r="J163" s="60" t="s">
        <v>19</v>
      </c>
      <c r="K163" s="80"/>
    </row>
    <row r="164" s="3" customFormat="1" spans="1:11">
      <c r="A164" s="57" t="s">
        <v>14</v>
      </c>
      <c r="B164" s="58" t="s">
        <v>15</v>
      </c>
      <c r="C164" s="58">
        <v>471</v>
      </c>
      <c r="D164" s="62">
        <v>33903000000</v>
      </c>
      <c r="E164" s="42">
        <v>160000000000</v>
      </c>
      <c r="F164" s="69" t="s">
        <v>194</v>
      </c>
      <c r="G164" s="70">
        <v>360</v>
      </c>
      <c r="H164" s="61">
        <v>1407.6</v>
      </c>
      <c r="I164" s="81" t="s">
        <v>146</v>
      </c>
      <c r="J164" s="60" t="s">
        <v>19</v>
      </c>
      <c r="K164" s="80"/>
    </row>
    <row r="165" s="3" customFormat="1" spans="1:18">
      <c r="A165" s="57" t="s">
        <v>14</v>
      </c>
      <c r="B165" s="58" t="s">
        <v>15</v>
      </c>
      <c r="C165" s="58">
        <v>471</v>
      </c>
      <c r="D165" s="62">
        <v>33903000000</v>
      </c>
      <c r="E165" s="42">
        <v>160000000000</v>
      </c>
      <c r="F165" s="43" t="s">
        <v>195</v>
      </c>
      <c r="G165" s="70">
        <v>360</v>
      </c>
      <c r="H165" s="61">
        <v>4525.2</v>
      </c>
      <c r="I165" s="81" t="s">
        <v>146</v>
      </c>
      <c r="J165" s="60" t="s">
        <v>19</v>
      </c>
      <c r="K165" s="80"/>
      <c r="N165" s="84"/>
      <c r="O165" s="84"/>
      <c r="P165" s="84"/>
      <c r="Q165" s="84"/>
      <c r="R165" s="84"/>
    </row>
    <row r="166" s="3" customFormat="1" spans="1:18">
      <c r="A166" s="57" t="s">
        <v>14</v>
      </c>
      <c r="B166" s="58" t="s">
        <v>15</v>
      </c>
      <c r="C166" s="58">
        <v>471</v>
      </c>
      <c r="D166" s="62">
        <v>33903000000</v>
      </c>
      <c r="E166" s="42">
        <v>160000000000</v>
      </c>
      <c r="F166" s="69" t="s">
        <v>196</v>
      </c>
      <c r="G166" s="70">
        <v>2400</v>
      </c>
      <c r="H166" s="61">
        <v>2280</v>
      </c>
      <c r="I166" s="81" t="s">
        <v>146</v>
      </c>
      <c r="J166" s="60" t="s">
        <v>19</v>
      </c>
      <c r="K166" s="80"/>
      <c r="N166" s="84"/>
      <c r="O166" s="84"/>
      <c r="P166" s="84"/>
      <c r="Q166" s="84"/>
      <c r="R166" s="84"/>
    </row>
    <row r="167" s="3" customFormat="1" spans="1:11">
      <c r="A167" s="57" t="s">
        <v>14</v>
      </c>
      <c r="B167" s="58" t="s">
        <v>15</v>
      </c>
      <c r="C167" s="58">
        <v>471</v>
      </c>
      <c r="D167" s="62">
        <v>33903000000</v>
      </c>
      <c r="E167" s="42">
        <v>160000000000</v>
      </c>
      <c r="F167" s="69" t="s">
        <v>197</v>
      </c>
      <c r="G167" s="77">
        <v>35</v>
      </c>
      <c r="H167" s="61">
        <v>1400</v>
      </c>
      <c r="I167" s="81" t="s">
        <v>146</v>
      </c>
      <c r="J167" s="60" t="s">
        <v>19</v>
      </c>
      <c r="K167" s="80"/>
    </row>
    <row r="168" s="3" customFormat="1" spans="1:11">
      <c r="A168" s="57" t="s">
        <v>14</v>
      </c>
      <c r="B168" s="58" t="s">
        <v>15</v>
      </c>
      <c r="C168" s="58">
        <v>471</v>
      </c>
      <c r="D168" s="62">
        <v>33903000000</v>
      </c>
      <c r="E168" s="42">
        <v>160000000000</v>
      </c>
      <c r="F168" s="69" t="s">
        <v>198</v>
      </c>
      <c r="G168" s="78">
        <v>100</v>
      </c>
      <c r="H168" s="61">
        <v>3800</v>
      </c>
      <c r="I168" s="81" t="s">
        <v>146</v>
      </c>
      <c r="J168" s="60" t="s">
        <v>19</v>
      </c>
      <c r="K168" s="80"/>
    </row>
    <row r="169" s="3" customFormat="1" spans="1:11">
      <c r="A169" s="57" t="s">
        <v>14</v>
      </c>
      <c r="B169" s="58" t="s">
        <v>15</v>
      </c>
      <c r="C169" s="58">
        <v>471</v>
      </c>
      <c r="D169" s="62">
        <v>33903000000</v>
      </c>
      <c r="E169" s="42">
        <v>160000000000</v>
      </c>
      <c r="F169" s="69" t="s">
        <v>199</v>
      </c>
      <c r="G169" s="78">
        <v>50</v>
      </c>
      <c r="H169" s="61">
        <v>1900</v>
      </c>
      <c r="I169" s="81" t="s">
        <v>146</v>
      </c>
      <c r="J169" s="60" t="s">
        <v>19</v>
      </c>
      <c r="K169" s="80"/>
    </row>
    <row r="170" s="3" customFormat="1" spans="1:11">
      <c r="A170" s="57" t="s">
        <v>14</v>
      </c>
      <c r="B170" s="58" t="s">
        <v>15</v>
      </c>
      <c r="C170" s="58">
        <v>471</v>
      </c>
      <c r="D170" s="62">
        <v>33903000000</v>
      </c>
      <c r="E170" s="42">
        <v>160000000000</v>
      </c>
      <c r="F170" s="69" t="s">
        <v>200</v>
      </c>
      <c r="G170" s="78">
        <v>50</v>
      </c>
      <c r="H170" s="61">
        <v>1500</v>
      </c>
      <c r="I170" s="81" t="s">
        <v>146</v>
      </c>
      <c r="J170" s="60" t="s">
        <v>19</v>
      </c>
      <c r="K170" s="80"/>
    </row>
    <row r="171" s="3" customFormat="1" spans="1:11">
      <c r="A171" s="57" t="s">
        <v>14</v>
      </c>
      <c r="B171" s="58" t="s">
        <v>15</v>
      </c>
      <c r="C171" s="58">
        <v>471</v>
      </c>
      <c r="D171" s="62">
        <v>33903000000</v>
      </c>
      <c r="E171" s="42">
        <v>160000000000</v>
      </c>
      <c r="F171" s="69" t="s">
        <v>201</v>
      </c>
      <c r="G171" s="79">
        <v>35</v>
      </c>
      <c r="H171" s="61">
        <v>1330</v>
      </c>
      <c r="I171" s="81" t="s">
        <v>146</v>
      </c>
      <c r="J171" s="60" t="s">
        <v>19</v>
      </c>
      <c r="K171" s="80"/>
    </row>
    <row r="172" s="3" customFormat="1" spans="1:11">
      <c r="A172" s="57" t="s">
        <v>14</v>
      </c>
      <c r="B172" s="58" t="s">
        <v>15</v>
      </c>
      <c r="C172" s="58">
        <v>471</v>
      </c>
      <c r="D172" s="62">
        <v>33903000000</v>
      </c>
      <c r="E172" s="42">
        <v>160000000000</v>
      </c>
      <c r="F172" s="43" t="s">
        <v>202</v>
      </c>
      <c r="G172" s="70">
        <v>4200</v>
      </c>
      <c r="H172" s="61">
        <v>9660</v>
      </c>
      <c r="I172" s="81" t="s">
        <v>146</v>
      </c>
      <c r="J172" s="60" t="s">
        <v>19</v>
      </c>
      <c r="K172" s="80"/>
    </row>
    <row r="173" s="3" customFormat="1" spans="1:11">
      <c r="A173" s="57" t="s">
        <v>14</v>
      </c>
      <c r="B173" s="58" t="s">
        <v>15</v>
      </c>
      <c r="C173" s="58">
        <v>471</v>
      </c>
      <c r="D173" s="62">
        <v>33903000000</v>
      </c>
      <c r="E173" s="42">
        <v>160000000000</v>
      </c>
      <c r="F173" s="43" t="s">
        <v>203</v>
      </c>
      <c r="G173" s="70">
        <v>100</v>
      </c>
      <c r="H173" s="61">
        <v>367</v>
      </c>
      <c r="I173" s="81" t="s">
        <v>146</v>
      </c>
      <c r="J173" s="60" t="s">
        <v>19</v>
      </c>
      <c r="K173" s="80"/>
    </row>
    <row r="174" s="3" customFormat="1" spans="1:11">
      <c r="A174" s="57" t="s">
        <v>14</v>
      </c>
      <c r="B174" s="58" t="s">
        <v>15</v>
      </c>
      <c r="C174" s="58">
        <v>471</v>
      </c>
      <c r="D174" s="62">
        <v>33903000000</v>
      </c>
      <c r="E174" s="42">
        <v>160000000000</v>
      </c>
      <c r="F174" s="43" t="s">
        <v>204</v>
      </c>
      <c r="G174" s="70">
        <v>220</v>
      </c>
      <c r="H174" s="61">
        <v>1749</v>
      </c>
      <c r="I174" s="81" t="s">
        <v>146</v>
      </c>
      <c r="J174" s="60" t="s">
        <v>19</v>
      </c>
      <c r="K174" s="80"/>
    </row>
    <row r="175" s="3" customFormat="1" spans="1:11">
      <c r="A175" s="57" t="s">
        <v>14</v>
      </c>
      <c r="B175" s="58" t="s">
        <v>15</v>
      </c>
      <c r="C175" s="58">
        <v>471</v>
      </c>
      <c r="D175" s="62">
        <v>33903000000</v>
      </c>
      <c r="E175" s="42">
        <v>160000000000</v>
      </c>
      <c r="F175" s="43" t="s">
        <v>205</v>
      </c>
      <c r="G175" s="70">
        <v>120</v>
      </c>
      <c r="H175" s="61">
        <v>666</v>
      </c>
      <c r="I175" s="81" t="s">
        <v>146</v>
      </c>
      <c r="J175" s="60" t="s">
        <v>19</v>
      </c>
      <c r="K175" s="80"/>
    </row>
    <row r="176" s="3" customFormat="1" spans="1:11">
      <c r="A176" s="57" t="s">
        <v>14</v>
      </c>
      <c r="B176" s="58" t="s">
        <v>15</v>
      </c>
      <c r="C176" s="58">
        <v>471</v>
      </c>
      <c r="D176" s="62">
        <v>33903000000</v>
      </c>
      <c r="E176" s="42">
        <v>160000000000</v>
      </c>
      <c r="F176" s="43" t="s">
        <v>206</v>
      </c>
      <c r="G176" s="70">
        <v>4000</v>
      </c>
      <c r="H176" s="61">
        <v>1560</v>
      </c>
      <c r="I176" s="81" t="s">
        <v>146</v>
      </c>
      <c r="J176" s="60" t="s">
        <v>19</v>
      </c>
      <c r="K176" s="82"/>
    </row>
    <row r="177" s="3" customFormat="1" spans="1:11">
      <c r="A177" s="57" t="s">
        <v>14</v>
      </c>
      <c r="B177" s="58" t="s">
        <v>15</v>
      </c>
      <c r="C177" s="58">
        <v>471</v>
      </c>
      <c r="D177" s="62">
        <v>33903000000</v>
      </c>
      <c r="E177" s="42">
        <v>160000000000</v>
      </c>
      <c r="F177" s="69" t="s">
        <v>207</v>
      </c>
      <c r="G177" s="70">
        <v>800</v>
      </c>
      <c r="H177" s="61">
        <v>2888</v>
      </c>
      <c r="I177" s="81" t="s">
        <v>146</v>
      </c>
      <c r="J177" s="60" t="s">
        <v>19</v>
      </c>
      <c r="K177" s="80"/>
    </row>
    <row r="178" s="3" customFormat="1" spans="1:11">
      <c r="A178" s="57" t="s">
        <v>14</v>
      </c>
      <c r="B178" s="58" t="s">
        <v>15</v>
      </c>
      <c r="C178" s="58">
        <v>471</v>
      </c>
      <c r="D178" s="62">
        <v>33903000000</v>
      </c>
      <c r="E178" s="42">
        <v>160000000000</v>
      </c>
      <c r="F178" s="69" t="s">
        <v>208</v>
      </c>
      <c r="G178" s="70">
        <v>2000</v>
      </c>
      <c r="H178" s="61">
        <v>6980</v>
      </c>
      <c r="I178" s="81" t="s">
        <v>146</v>
      </c>
      <c r="J178" s="60" t="s">
        <v>19</v>
      </c>
      <c r="K178" s="80"/>
    </row>
    <row r="179" s="3" customFormat="1" spans="1:11">
      <c r="A179" s="57" t="s">
        <v>14</v>
      </c>
      <c r="B179" s="58" t="s">
        <v>15</v>
      </c>
      <c r="C179" s="58">
        <v>471</v>
      </c>
      <c r="D179" s="62">
        <v>33903000000</v>
      </c>
      <c r="E179" s="42">
        <v>160000000000</v>
      </c>
      <c r="F179" s="69" t="s">
        <v>209</v>
      </c>
      <c r="G179" s="70">
        <v>2000</v>
      </c>
      <c r="H179" s="61">
        <v>6480</v>
      </c>
      <c r="I179" s="81" t="s">
        <v>146</v>
      </c>
      <c r="J179" s="60" t="s">
        <v>19</v>
      </c>
      <c r="K179" s="80"/>
    </row>
    <row r="180" s="3" customFormat="1" spans="1:11">
      <c r="A180" s="57" t="s">
        <v>14</v>
      </c>
      <c r="B180" s="58" t="s">
        <v>15</v>
      </c>
      <c r="C180" s="58">
        <v>471</v>
      </c>
      <c r="D180" s="62">
        <v>33903000000</v>
      </c>
      <c r="E180" s="42">
        <v>160000000000</v>
      </c>
      <c r="F180" s="69" t="s">
        <v>210</v>
      </c>
      <c r="G180" s="70">
        <v>4000</v>
      </c>
      <c r="H180" s="61">
        <v>880</v>
      </c>
      <c r="I180" s="81" t="s">
        <v>146</v>
      </c>
      <c r="J180" s="60" t="s">
        <v>19</v>
      </c>
      <c r="K180" s="80"/>
    </row>
    <row r="181" s="3" customFormat="1" spans="1:11">
      <c r="A181" s="57" t="s">
        <v>14</v>
      </c>
      <c r="B181" s="58" t="s">
        <v>15</v>
      </c>
      <c r="C181" s="58">
        <v>471</v>
      </c>
      <c r="D181" s="62">
        <v>33903000000</v>
      </c>
      <c r="E181" s="42">
        <v>160000000000</v>
      </c>
      <c r="F181" s="69" t="s">
        <v>211</v>
      </c>
      <c r="G181" s="70">
        <v>4000</v>
      </c>
      <c r="H181" s="61">
        <v>880</v>
      </c>
      <c r="I181" s="81" t="s">
        <v>146</v>
      </c>
      <c r="J181" s="60" t="s">
        <v>19</v>
      </c>
      <c r="K181" s="80"/>
    </row>
    <row r="182" s="3" customFormat="1" spans="1:11">
      <c r="A182" s="57" t="s">
        <v>14</v>
      </c>
      <c r="B182" s="58" t="s">
        <v>15</v>
      </c>
      <c r="C182" s="58">
        <v>471</v>
      </c>
      <c r="D182" s="62">
        <v>33903000000</v>
      </c>
      <c r="E182" s="42">
        <v>160000000000</v>
      </c>
      <c r="F182" s="69" t="s">
        <v>212</v>
      </c>
      <c r="G182" s="70">
        <v>5000</v>
      </c>
      <c r="H182" s="61">
        <v>1100</v>
      </c>
      <c r="I182" s="81" t="s">
        <v>146</v>
      </c>
      <c r="J182" s="60" t="s">
        <v>19</v>
      </c>
      <c r="K182" s="80"/>
    </row>
    <row r="183" s="3" customFormat="1" spans="1:11">
      <c r="A183" s="57" t="s">
        <v>14</v>
      </c>
      <c r="B183" s="58" t="s">
        <v>15</v>
      </c>
      <c r="C183" s="58">
        <v>471</v>
      </c>
      <c r="D183" s="62">
        <v>33903000000</v>
      </c>
      <c r="E183" s="42">
        <v>160000000000</v>
      </c>
      <c r="F183" s="43" t="s">
        <v>213</v>
      </c>
      <c r="G183" s="70">
        <v>1000</v>
      </c>
      <c r="H183" s="61">
        <v>220</v>
      </c>
      <c r="I183" s="81" t="s">
        <v>146</v>
      </c>
      <c r="J183" s="60" t="s">
        <v>19</v>
      </c>
      <c r="K183" s="80"/>
    </row>
    <row r="184" s="3" customFormat="1" spans="1:11">
      <c r="A184" s="57" t="s">
        <v>14</v>
      </c>
      <c r="B184" s="58" t="s">
        <v>15</v>
      </c>
      <c r="C184" s="58">
        <v>471</v>
      </c>
      <c r="D184" s="62">
        <v>33903000000</v>
      </c>
      <c r="E184" s="42">
        <v>160000000000</v>
      </c>
      <c r="F184" s="69" t="s">
        <v>214</v>
      </c>
      <c r="G184" s="70">
        <v>30</v>
      </c>
      <c r="H184" s="61">
        <v>218.1</v>
      </c>
      <c r="I184" s="81" t="s">
        <v>146</v>
      </c>
      <c r="J184" s="60" t="s">
        <v>19</v>
      </c>
      <c r="K184" s="82"/>
    </row>
    <row r="185" s="3" customFormat="1" spans="1:11">
      <c r="A185" s="57" t="s">
        <v>14</v>
      </c>
      <c r="B185" s="58" t="s">
        <v>15</v>
      </c>
      <c r="C185" s="58">
        <v>471</v>
      </c>
      <c r="D185" s="62">
        <v>33903000000</v>
      </c>
      <c r="E185" s="42">
        <v>160000000000</v>
      </c>
      <c r="F185" s="43" t="s">
        <v>215</v>
      </c>
      <c r="G185" s="70">
        <v>540000</v>
      </c>
      <c r="H185" s="61">
        <v>10800</v>
      </c>
      <c r="I185" s="81" t="s">
        <v>146</v>
      </c>
      <c r="J185" s="60" t="s">
        <v>19</v>
      </c>
      <c r="K185" s="80"/>
    </row>
    <row r="186" s="3" customFormat="1" spans="1:18">
      <c r="A186" s="57" t="s">
        <v>14</v>
      </c>
      <c r="B186" s="58" t="s">
        <v>15</v>
      </c>
      <c r="C186" s="58">
        <v>471</v>
      </c>
      <c r="D186" s="62">
        <v>33903000000</v>
      </c>
      <c r="E186" s="42">
        <v>160000000000</v>
      </c>
      <c r="F186" s="43" t="s">
        <v>216</v>
      </c>
      <c r="G186" s="70">
        <v>24</v>
      </c>
      <c r="H186" s="61">
        <v>410.88</v>
      </c>
      <c r="I186" s="81" t="s">
        <v>146</v>
      </c>
      <c r="J186" s="60" t="s">
        <v>19</v>
      </c>
      <c r="K186" s="80"/>
      <c r="L186" s="85"/>
      <c r="M186" s="85"/>
      <c r="N186" s="4"/>
      <c r="O186" s="4"/>
      <c r="P186" s="4"/>
      <c r="Q186" s="4"/>
      <c r="R186" s="4"/>
    </row>
    <row r="187" s="3" customFormat="1" spans="1:18">
      <c r="A187" s="57" t="s">
        <v>14</v>
      </c>
      <c r="B187" s="58" t="s">
        <v>15</v>
      </c>
      <c r="C187" s="58">
        <v>471</v>
      </c>
      <c r="D187" s="62">
        <v>33903000000</v>
      </c>
      <c r="E187" s="42">
        <v>160000000000</v>
      </c>
      <c r="F187" s="69" t="s">
        <v>217</v>
      </c>
      <c r="G187" s="70">
        <v>4800</v>
      </c>
      <c r="H187" s="61">
        <v>29952</v>
      </c>
      <c r="I187" s="81" t="s">
        <v>146</v>
      </c>
      <c r="J187" s="60" t="s">
        <v>19</v>
      </c>
      <c r="K187" s="80"/>
      <c r="M187" s="84"/>
      <c r="N187" s="84"/>
      <c r="O187" s="84"/>
      <c r="P187" s="84"/>
      <c r="Q187" s="84"/>
      <c r="R187" s="84"/>
    </row>
    <row r="188" s="3" customFormat="1" spans="1:18">
      <c r="A188" s="57" t="s">
        <v>14</v>
      </c>
      <c r="B188" s="58" t="s">
        <v>15</v>
      </c>
      <c r="C188" s="58">
        <v>471</v>
      </c>
      <c r="D188" s="62">
        <v>33903000000</v>
      </c>
      <c r="E188" s="42">
        <v>160000000000</v>
      </c>
      <c r="F188" s="43" t="s">
        <v>218</v>
      </c>
      <c r="G188" s="70">
        <v>24</v>
      </c>
      <c r="H188" s="61">
        <v>2843.28</v>
      </c>
      <c r="I188" s="81" t="s">
        <v>146</v>
      </c>
      <c r="J188" s="60" t="s">
        <v>19</v>
      </c>
      <c r="K188" s="80"/>
      <c r="M188" s="84"/>
      <c r="N188" s="86"/>
      <c r="O188" s="86"/>
      <c r="P188" s="87"/>
      <c r="Q188" s="84"/>
      <c r="R188" s="84"/>
    </row>
    <row r="189" s="3" customFormat="1" spans="1:18">
      <c r="A189" s="57" t="s">
        <v>14</v>
      </c>
      <c r="B189" s="58" t="s">
        <v>15</v>
      </c>
      <c r="C189" s="58">
        <v>471</v>
      </c>
      <c r="D189" s="62">
        <v>33903000000</v>
      </c>
      <c r="E189" s="42">
        <v>160000000000</v>
      </c>
      <c r="F189" s="43" t="s">
        <v>219</v>
      </c>
      <c r="G189" s="70">
        <v>100</v>
      </c>
      <c r="H189" s="61">
        <v>787</v>
      </c>
      <c r="I189" s="81" t="s">
        <v>146</v>
      </c>
      <c r="J189" s="60" t="s">
        <v>19</v>
      </c>
      <c r="K189" s="80"/>
      <c r="M189" s="84"/>
      <c r="N189" s="86"/>
      <c r="O189" s="86"/>
      <c r="P189" s="87"/>
      <c r="Q189" s="84"/>
      <c r="R189" s="84"/>
    </row>
    <row r="190" s="3" customFormat="1" spans="1:18">
      <c r="A190" s="57" t="s">
        <v>14</v>
      </c>
      <c r="B190" s="58" t="s">
        <v>15</v>
      </c>
      <c r="C190" s="58">
        <v>471</v>
      </c>
      <c r="D190" s="62">
        <v>33903000000</v>
      </c>
      <c r="E190" s="42">
        <v>160000000000</v>
      </c>
      <c r="F190" s="43" t="s">
        <v>220</v>
      </c>
      <c r="G190" s="70">
        <v>60</v>
      </c>
      <c r="H190" s="61">
        <v>471.6</v>
      </c>
      <c r="I190" s="81" t="s">
        <v>146</v>
      </c>
      <c r="J190" s="60" t="s">
        <v>19</v>
      </c>
      <c r="K190" s="80"/>
      <c r="M190" s="84"/>
      <c r="N190" s="86"/>
      <c r="O190" s="86"/>
      <c r="P190" s="87"/>
      <c r="Q190" s="84"/>
      <c r="R190" s="84"/>
    </row>
    <row r="191" s="3" customFormat="1" spans="1:18">
      <c r="A191" s="57" t="s">
        <v>14</v>
      </c>
      <c r="B191" s="58" t="s">
        <v>15</v>
      </c>
      <c r="C191" s="58">
        <v>471</v>
      </c>
      <c r="D191" s="62">
        <v>33903000000</v>
      </c>
      <c r="E191" s="42">
        <v>160000000000</v>
      </c>
      <c r="F191" s="43" t="s">
        <v>221</v>
      </c>
      <c r="G191" s="70">
        <v>320</v>
      </c>
      <c r="H191" s="61">
        <v>409.6</v>
      </c>
      <c r="I191" s="81" t="s">
        <v>146</v>
      </c>
      <c r="J191" s="60" t="s">
        <v>19</v>
      </c>
      <c r="K191" s="80"/>
      <c r="M191" s="84"/>
      <c r="N191" s="86"/>
      <c r="O191" s="86"/>
      <c r="P191" s="87"/>
      <c r="Q191" s="84"/>
      <c r="R191" s="84"/>
    </row>
    <row r="192" s="3" customFormat="1" spans="1:18">
      <c r="A192" s="57" t="s">
        <v>14</v>
      </c>
      <c r="B192" s="58" t="s">
        <v>15</v>
      </c>
      <c r="C192" s="58">
        <v>471</v>
      </c>
      <c r="D192" s="62">
        <v>33903000000</v>
      </c>
      <c r="E192" s="42">
        <v>160000000000</v>
      </c>
      <c r="F192" s="43" t="s">
        <v>222</v>
      </c>
      <c r="G192" s="73">
        <v>5000</v>
      </c>
      <c r="H192" s="74">
        <v>7950</v>
      </c>
      <c r="I192" s="81" t="s">
        <v>146</v>
      </c>
      <c r="J192" s="83" t="s">
        <v>19</v>
      </c>
      <c r="K192" s="80"/>
      <c r="M192" s="84"/>
      <c r="N192" s="86"/>
      <c r="O192" s="86"/>
      <c r="P192" s="87"/>
      <c r="Q192" s="84"/>
      <c r="R192" s="84"/>
    </row>
    <row r="193" s="3" customFormat="1" spans="1:18">
      <c r="A193" s="57" t="s">
        <v>14</v>
      </c>
      <c r="B193" s="58" t="s">
        <v>15</v>
      </c>
      <c r="C193" s="58">
        <v>471</v>
      </c>
      <c r="D193" s="62">
        <v>33903000000</v>
      </c>
      <c r="E193" s="42">
        <v>160000000000</v>
      </c>
      <c r="F193" s="43" t="s">
        <v>223</v>
      </c>
      <c r="G193" s="70">
        <v>5100</v>
      </c>
      <c r="H193" s="61">
        <v>1479</v>
      </c>
      <c r="I193" s="81" t="s">
        <v>146</v>
      </c>
      <c r="J193" s="60" t="s">
        <v>19</v>
      </c>
      <c r="K193" s="80"/>
      <c r="M193" s="84"/>
      <c r="N193" s="86"/>
      <c r="O193" s="86"/>
      <c r="P193" s="87"/>
      <c r="Q193" s="84"/>
      <c r="R193" s="84"/>
    </row>
    <row r="194" s="3" customFormat="1" spans="1:18">
      <c r="A194" s="57" t="s">
        <v>14</v>
      </c>
      <c r="B194" s="58" t="s">
        <v>15</v>
      </c>
      <c r="C194" s="58">
        <v>471</v>
      </c>
      <c r="D194" s="62">
        <v>33903000000</v>
      </c>
      <c r="E194" s="42">
        <v>160000000000</v>
      </c>
      <c r="F194" s="43" t="s">
        <v>224</v>
      </c>
      <c r="G194" s="70">
        <v>280</v>
      </c>
      <c r="H194" s="61">
        <v>7868</v>
      </c>
      <c r="I194" s="81" t="s">
        <v>146</v>
      </c>
      <c r="J194" s="60" t="s">
        <v>19</v>
      </c>
      <c r="K194" s="80"/>
      <c r="M194" s="84"/>
      <c r="N194" s="86"/>
      <c r="O194" s="86"/>
      <c r="P194" s="87"/>
      <c r="Q194" s="84"/>
      <c r="R194" s="84"/>
    </row>
    <row r="195" s="3" customFormat="1" spans="1:18">
      <c r="A195" s="57" t="s">
        <v>14</v>
      </c>
      <c r="B195" s="58" t="s">
        <v>15</v>
      </c>
      <c r="C195" s="58">
        <v>471</v>
      </c>
      <c r="D195" s="62">
        <v>33903000000</v>
      </c>
      <c r="E195" s="42">
        <v>160000000000</v>
      </c>
      <c r="F195" s="43" t="s">
        <v>225</v>
      </c>
      <c r="G195" s="70">
        <v>280</v>
      </c>
      <c r="H195" s="61">
        <v>7868</v>
      </c>
      <c r="I195" s="81" t="s">
        <v>146</v>
      </c>
      <c r="J195" s="60" t="s">
        <v>19</v>
      </c>
      <c r="K195" s="80"/>
      <c r="M195" s="84"/>
      <c r="N195" s="86"/>
      <c r="O195" s="86"/>
      <c r="P195" s="87"/>
      <c r="Q195" s="84"/>
      <c r="R195" s="84"/>
    </row>
    <row r="196" s="3" customFormat="1" spans="1:18">
      <c r="A196" s="57" t="s">
        <v>14</v>
      </c>
      <c r="B196" s="58" t="s">
        <v>15</v>
      </c>
      <c r="C196" s="58">
        <v>471</v>
      </c>
      <c r="D196" s="62">
        <v>33903000000</v>
      </c>
      <c r="E196" s="42">
        <v>160000000000</v>
      </c>
      <c r="F196" s="43" t="s">
        <v>226</v>
      </c>
      <c r="G196" s="70">
        <v>150</v>
      </c>
      <c r="H196" s="61">
        <v>4089</v>
      </c>
      <c r="I196" s="81" t="s">
        <v>146</v>
      </c>
      <c r="J196" s="60" t="s">
        <v>19</v>
      </c>
      <c r="K196" s="80"/>
      <c r="M196" s="84"/>
      <c r="N196" s="86"/>
      <c r="O196" s="86"/>
      <c r="P196" s="87"/>
      <c r="Q196" s="84"/>
      <c r="R196" s="84"/>
    </row>
    <row r="197" s="3" customFormat="1" spans="1:11">
      <c r="A197" s="57" t="s">
        <v>14</v>
      </c>
      <c r="B197" s="58" t="s">
        <v>15</v>
      </c>
      <c r="C197" s="58">
        <v>471</v>
      </c>
      <c r="D197" s="62">
        <v>33903000000</v>
      </c>
      <c r="E197" s="42">
        <v>160000000000</v>
      </c>
      <c r="F197" s="69" t="s">
        <v>227</v>
      </c>
      <c r="G197" s="70">
        <v>2400</v>
      </c>
      <c r="H197" s="61">
        <v>456</v>
      </c>
      <c r="I197" s="81" t="s">
        <v>146</v>
      </c>
      <c r="J197" s="60" t="s">
        <v>19</v>
      </c>
      <c r="K197" s="80"/>
    </row>
    <row r="198" s="3" customFormat="1" spans="1:11">
      <c r="A198" s="57" t="s">
        <v>14</v>
      </c>
      <c r="B198" s="58" t="s">
        <v>15</v>
      </c>
      <c r="C198" s="58">
        <v>471</v>
      </c>
      <c r="D198" s="62">
        <v>33903000000</v>
      </c>
      <c r="E198" s="42">
        <v>160000000000</v>
      </c>
      <c r="F198" s="69" t="s">
        <v>228</v>
      </c>
      <c r="G198" s="70">
        <v>5000</v>
      </c>
      <c r="H198" s="61">
        <v>950</v>
      </c>
      <c r="I198" s="81" t="s">
        <v>146</v>
      </c>
      <c r="J198" s="60" t="s">
        <v>19</v>
      </c>
      <c r="K198" s="80"/>
    </row>
    <row r="199" s="3" customFormat="1" spans="1:11">
      <c r="A199" s="57" t="s">
        <v>14</v>
      </c>
      <c r="B199" s="58" t="s">
        <v>15</v>
      </c>
      <c r="C199" s="58">
        <v>471</v>
      </c>
      <c r="D199" s="62">
        <v>33903000000</v>
      </c>
      <c r="E199" s="42">
        <v>160000000000</v>
      </c>
      <c r="F199" s="69" t="s">
        <v>229</v>
      </c>
      <c r="G199" s="70">
        <v>5000</v>
      </c>
      <c r="H199" s="61">
        <v>900</v>
      </c>
      <c r="I199" s="81" t="s">
        <v>146</v>
      </c>
      <c r="J199" s="60" t="s">
        <v>19</v>
      </c>
      <c r="K199" s="80"/>
    </row>
    <row r="200" s="3" customFormat="1" spans="1:11">
      <c r="A200" s="57" t="s">
        <v>14</v>
      </c>
      <c r="B200" s="58" t="s">
        <v>15</v>
      </c>
      <c r="C200" s="58">
        <v>471</v>
      </c>
      <c r="D200" s="62">
        <v>33903000000</v>
      </c>
      <c r="E200" s="42">
        <v>160000000000</v>
      </c>
      <c r="F200" s="69" t="s">
        <v>230</v>
      </c>
      <c r="G200" s="70">
        <v>2400</v>
      </c>
      <c r="H200" s="61">
        <v>456</v>
      </c>
      <c r="I200" s="81" t="s">
        <v>146</v>
      </c>
      <c r="J200" s="60" t="s">
        <v>19</v>
      </c>
      <c r="K200" s="80"/>
    </row>
    <row r="201" s="3" customFormat="1" spans="1:11">
      <c r="A201" s="57" t="s">
        <v>14</v>
      </c>
      <c r="B201" s="58" t="s">
        <v>15</v>
      </c>
      <c r="C201" s="58">
        <v>471</v>
      </c>
      <c r="D201" s="62">
        <v>33903000000</v>
      </c>
      <c r="E201" s="42">
        <v>160000000000</v>
      </c>
      <c r="F201" s="43" t="s">
        <v>231</v>
      </c>
      <c r="G201" s="70">
        <v>2200</v>
      </c>
      <c r="H201" s="61">
        <v>6094</v>
      </c>
      <c r="I201" s="81" t="s">
        <v>146</v>
      </c>
      <c r="J201" s="60" t="s">
        <v>19</v>
      </c>
      <c r="K201" s="80"/>
    </row>
    <row r="202" s="3" customFormat="1" spans="1:11">
      <c r="A202" s="57" t="s">
        <v>14</v>
      </c>
      <c r="B202" s="58" t="s">
        <v>15</v>
      </c>
      <c r="C202" s="58">
        <v>471</v>
      </c>
      <c r="D202" s="62">
        <v>33903000000</v>
      </c>
      <c r="E202" s="42">
        <v>160000000000</v>
      </c>
      <c r="F202" s="43" t="s">
        <v>232</v>
      </c>
      <c r="G202" s="70">
        <v>560</v>
      </c>
      <c r="H202" s="61">
        <v>34988.8</v>
      </c>
      <c r="I202" s="81" t="s">
        <v>146</v>
      </c>
      <c r="J202" s="60" t="s">
        <v>19</v>
      </c>
      <c r="K202" s="80"/>
    </row>
    <row r="203" s="3" customFormat="1" spans="1:11">
      <c r="A203" s="57" t="s">
        <v>14</v>
      </c>
      <c r="B203" s="58" t="s">
        <v>15</v>
      </c>
      <c r="C203" s="58">
        <v>471</v>
      </c>
      <c r="D203" s="62">
        <v>33903000000</v>
      </c>
      <c r="E203" s="42">
        <v>160000000000</v>
      </c>
      <c r="F203" s="69" t="s">
        <v>233</v>
      </c>
      <c r="G203" s="76">
        <v>3000</v>
      </c>
      <c r="H203" s="61">
        <v>1620</v>
      </c>
      <c r="I203" s="81" t="s">
        <v>146</v>
      </c>
      <c r="J203" s="60" t="s">
        <v>19</v>
      </c>
      <c r="K203" s="80"/>
    </row>
    <row r="204" s="3" customFormat="1" spans="1:11">
      <c r="A204" s="57" t="s">
        <v>14</v>
      </c>
      <c r="B204" s="58" t="s">
        <v>15</v>
      </c>
      <c r="C204" s="58">
        <v>471</v>
      </c>
      <c r="D204" s="62">
        <v>33903000000</v>
      </c>
      <c r="E204" s="42">
        <v>160000000000</v>
      </c>
      <c r="F204" s="69" t="s">
        <v>234</v>
      </c>
      <c r="G204" s="70">
        <v>3000</v>
      </c>
      <c r="H204" s="61">
        <v>1680</v>
      </c>
      <c r="I204" s="81" t="s">
        <v>146</v>
      </c>
      <c r="J204" s="60" t="s">
        <v>19</v>
      </c>
      <c r="K204" s="80"/>
    </row>
    <row r="205" s="3" customFormat="1" spans="1:11">
      <c r="A205" s="57" t="s">
        <v>14</v>
      </c>
      <c r="B205" s="58" t="s">
        <v>15</v>
      </c>
      <c r="C205" s="58">
        <v>471</v>
      </c>
      <c r="D205" s="62">
        <v>33903000000</v>
      </c>
      <c r="E205" s="42">
        <v>160000000000</v>
      </c>
      <c r="F205" s="69" t="s">
        <v>235</v>
      </c>
      <c r="G205" s="70">
        <v>6000</v>
      </c>
      <c r="H205" s="61">
        <v>3840</v>
      </c>
      <c r="I205" s="81" t="s">
        <v>146</v>
      </c>
      <c r="J205" s="60" t="s">
        <v>19</v>
      </c>
      <c r="K205" s="80"/>
    </row>
    <row r="206" s="3" customFormat="1" spans="1:11">
      <c r="A206" s="57" t="s">
        <v>14</v>
      </c>
      <c r="B206" s="58" t="s">
        <v>15</v>
      </c>
      <c r="C206" s="58">
        <v>471</v>
      </c>
      <c r="D206" s="62">
        <v>33903000000</v>
      </c>
      <c r="E206" s="42">
        <v>160000000000</v>
      </c>
      <c r="F206" s="43" t="s">
        <v>236</v>
      </c>
      <c r="G206" s="88">
        <v>100</v>
      </c>
      <c r="H206" s="61">
        <v>240</v>
      </c>
      <c r="I206" s="81" t="s">
        <v>146</v>
      </c>
      <c r="J206" s="60" t="s">
        <v>19</v>
      </c>
      <c r="K206" s="80"/>
    </row>
    <row r="207" s="3" customFormat="1" spans="1:11">
      <c r="A207" s="57" t="s">
        <v>14</v>
      </c>
      <c r="B207" s="58" t="s">
        <v>15</v>
      </c>
      <c r="C207" s="58">
        <v>471</v>
      </c>
      <c r="D207" s="62">
        <v>33903000000</v>
      </c>
      <c r="E207" s="42">
        <v>160000000000</v>
      </c>
      <c r="F207" s="43" t="s">
        <v>237</v>
      </c>
      <c r="G207" s="70">
        <v>150</v>
      </c>
      <c r="H207" s="61">
        <v>363</v>
      </c>
      <c r="I207" s="81" t="s">
        <v>146</v>
      </c>
      <c r="J207" s="60" t="s">
        <v>19</v>
      </c>
      <c r="K207" s="80"/>
    </row>
    <row r="208" s="4" customFormat="1" spans="1:18">
      <c r="A208" s="57" t="s">
        <v>14</v>
      </c>
      <c r="B208" s="58" t="s">
        <v>15</v>
      </c>
      <c r="C208" s="58">
        <v>471</v>
      </c>
      <c r="D208" s="62">
        <v>33903000000</v>
      </c>
      <c r="E208" s="42">
        <v>160000000000</v>
      </c>
      <c r="F208" s="43" t="s">
        <v>238</v>
      </c>
      <c r="G208" s="70">
        <v>400</v>
      </c>
      <c r="H208" s="61">
        <v>988</v>
      </c>
      <c r="I208" s="81" t="s">
        <v>146</v>
      </c>
      <c r="J208" s="60" t="s">
        <v>19</v>
      </c>
      <c r="K208" s="80"/>
      <c r="L208" s="3"/>
      <c r="M208" s="3"/>
      <c r="N208" s="3"/>
      <c r="O208" s="3"/>
      <c r="P208" s="3"/>
      <c r="Q208" s="3"/>
      <c r="R208" s="3"/>
    </row>
    <row r="209" s="3" customFormat="1" spans="1:11">
      <c r="A209" s="57" t="s">
        <v>14</v>
      </c>
      <c r="B209" s="58" t="s">
        <v>15</v>
      </c>
      <c r="C209" s="58">
        <v>471</v>
      </c>
      <c r="D209" s="62">
        <v>33903000000</v>
      </c>
      <c r="E209" s="42">
        <v>160000000000</v>
      </c>
      <c r="F209" s="43" t="s">
        <v>239</v>
      </c>
      <c r="G209" s="70">
        <v>400</v>
      </c>
      <c r="H209" s="61">
        <v>988</v>
      </c>
      <c r="I209" s="81" t="s">
        <v>146</v>
      </c>
      <c r="J209" s="60" t="s">
        <v>19</v>
      </c>
      <c r="K209" s="80"/>
    </row>
    <row r="210" s="3" customFormat="1" spans="1:11">
      <c r="A210" s="57" t="s">
        <v>14</v>
      </c>
      <c r="B210" s="58" t="s">
        <v>15</v>
      </c>
      <c r="C210" s="58">
        <v>471</v>
      </c>
      <c r="D210" s="62">
        <v>33903000000</v>
      </c>
      <c r="E210" s="42">
        <v>160000000000</v>
      </c>
      <c r="F210" s="43" t="s">
        <v>240</v>
      </c>
      <c r="G210" s="70">
        <v>150</v>
      </c>
      <c r="H210" s="61">
        <v>363</v>
      </c>
      <c r="I210" s="81" t="s">
        <v>146</v>
      </c>
      <c r="J210" s="60" t="s">
        <v>19</v>
      </c>
      <c r="K210" s="80"/>
    </row>
    <row r="211" s="3" customFormat="1" spans="1:11">
      <c r="A211" s="57" t="s">
        <v>14</v>
      </c>
      <c r="B211" s="58" t="s">
        <v>15</v>
      </c>
      <c r="C211" s="58">
        <v>471</v>
      </c>
      <c r="D211" s="62">
        <v>33903000000</v>
      </c>
      <c r="E211" s="42">
        <v>160000000000</v>
      </c>
      <c r="F211" s="69" t="s">
        <v>241</v>
      </c>
      <c r="G211" s="70">
        <v>5000</v>
      </c>
      <c r="H211" s="61">
        <v>2500</v>
      </c>
      <c r="I211" s="81" t="s">
        <v>146</v>
      </c>
      <c r="J211" s="60" t="s">
        <v>19</v>
      </c>
      <c r="K211" s="80"/>
    </row>
    <row r="212" s="3" customFormat="1" spans="1:11">
      <c r="A212" s="57" t="s">
        <v>14</v>
      </c>
      <c r="B212" s="58" t="s">
        <v>15</v>
      </c>
      <c r="C212" s="58">
        <v>471</v>
      </c>
      <c r="D212" s="62">
        <v>33903000000</v>
      </c>
      <c r="E212" s="42">
        <v>160000000000</v>
      </c>
      <c r="F212" s="69" t="s">
        <v>242</v>
      </c>
      <c r="G212" s="70">
        <v>36000</v>
      </c>
      <c r="H212" s="61">
        <v>18720</v>
      </c>
      <c r="I212" s="81" t="s">
        <v>146</v>
      </c>
      <c r="J212" s="60" t="s">
        <v>19</v>
      </c>
      <c r="K212" s="80"/>
    </row>
    <row r="213" s="3" customFormat="1" spans="1:11">
      <c r="A213" s="57" t="s">
        <v>14</v>
      </c>
      <c r="B213" s="58" t="s">
        <v>15</v>
      </c>
      <c r="C213" s="58">
        <v>471</v>
      </c>
      <c r="D213" s="62">
        <v>33903000000</v>
      </c>
      <c r="E213" s="42">
        <v>160000000000</v>
      </c>
      <c r="F213" s="69" t="s">
        <v>243</v>
      </c>
      <c r="G213" s="70">
        <v>1200</v>
      </c>
      <c r="H213" s="61">
        <v>1992</v>
      </c>
      <c r="I213" s="81" t="s">
        <v>146</v>
      </c>
      <c r="J213" s="60" t="s">
        <v>19</v>
      </c>
      <c r="K213" s="80"/>
    </row>
    <row r="214" s="3" customFormat="1" spans="1:11">
      <c r="A214" s="57" t="s">
        <v>14</v>
      </c>
      <c r="B214" s="58" t="s">
        <v>15</v>
      </c>
      <c r="C214" s="58">
        <v>471</v>
      </c>
      <c r="D214" s="62">
        <v>33903000000</v>
      </c>
      <c r="E214" s="42">
        <v>160000000000</v>
      </c>
      <c r="F214" s="69" t="s">
        <v>244</v>
      </c>
      <c r="G214" s="70">
        <v>2400</v>
      </c>
      <c r="H214" s="61">
        <v>3960</v>
      </c>
      <c r="I214" s="81" t="s">
        <v>146</v>
      </c>
      <c r="J214" s="60" t="s">
        <v>19</v>
      </c>
      <c r="K214" s="80"/>
    </row>
    <row r="215" s="3" customFormat="1" spans="1:11">
      <c r="A215" s="57" t="s">
        <v>14</v>
      </c>
      <c r="B215" s="58" t="s">
        <v>15</v>
      </c>
      <c r="C215" s="58">
        <v>471</v>
      </c>
      <c r="D215" s="62">
        <v>33903000000</v>
      </c>
      <c r="E215" s="42">
        <v>160000000000</v>
      </c>
      <c r="F215" s="69" t="s">
        <v>245</v>
      </c>
      <c r="G215" s="70">
        <v>3600</v>
      </c>
      <c r="H215" s="61">
        <v>1476</v>
      </c>
      <c r="I215" s="81" t="s">
        <v>146</v>
      </c>
      <c r="J215" s="60" t="s">
        <v>19</v>
      </c>
      <c r="K215" s="80"/>
    </row>
    <row r="216" s="3" customFormat="1" spans="1:11">
      <c r="A216" s="57" t="s">
        <v>14</v>
      </c>
      <c r="B216" s="58" t="s">
        <v>15</v>
      </c>
      <c r="C216" s="58">
        <v>471</v>
      </c>
      <c r="D216" s="62">
        <v>33903000000</v>
      </c>
      <c r="E216" s="42">
        <v>160000000000</v>
      </c>
      <c r="F216" s="69" t="s">
        <v>246</v>
      </c>
      <c r="G216" s="70">
        <v>3600</v>
      </c>
      <c r="H216" s="61">
        <v>1512</v>
      </c>
      <c r="I216" s="81" t="s">
        <v>146</v>
      </c>
      <c r="J216" s="60" t="s">
        <v>19</v>
      </c>
      <c r="K216" s="80"/>
    </row>
    <row r="217" s="3" customFormat="1" spans="1:11">
      <c r="A217" s="57" t="s">
        <v>14</v>
      </c>
      <c r="B217" s="58" t="s">
        <v>15</v>
      </c>
      <c r="C217" s="58">
        <v>471</v>
      </c>
      <c r="D217" s="62">
        <v>33903000000</v>
      </c>
      <c r="E217" s="42">
        <v>160000000000</v>
      </c>
      <c r="F217" s="69" t="s">
        <v>247</v>
      </c>
      <c r="G217" s="70">
        <v>180</v>
      </c>
      <c r="H217" s="61">
        <v>2669.4</v>
      </c>
      <c r="I217" s="81" t="s">
        <v>146</v>
      </c>
      <c r="J217" s="60" t="s">
        <v>19</v>
      </c>
      <c r="K217" s="80"/>
    </row>
    <row r="218" s="3" customFormat="1" spans="1:11">
      <c r="A218" s="57" t="s">
        <v>14</v>
      </c>
      <c r="B218" s="58" t="s">
        <v>15</v>
      </c>
      <c r="C218" s="58">
        <v>471</v>
      </c>
      <c r="D218" s="62">
        <v>33903000000</v>
      </c>
      <c r="E218" s="42">
        <v>160000000000</v>
      </c>
      <c r="F218" s="69" t="s">
        <v>248</v>
      </c>
      <c r="G218" s="76">
        <v>20000</v>
      </c>
      <c r="H218" s="61">
        <v>8000</v>
      </c>
      <c r="I218" s="81" t="s">
        <v>146</v>
      </c>
      <c r="J218" s="60" t="s">
        <v>19</v>
      </c>
      <c r="K218" s="80"/>
    </row>
    <row r="219" s="3" customFormat="1" spans="1:11">
      <c r="A219" s="57" t="s">
        <v>14</v>
      </c>
      <c r="B219" s="58" t="s">
        <v>15</v>
      </c>
      <c r="C219" s="58">
        <v>471</v>
      </c>
      <c r="D219" s="62">
        <v>33903000000</v>
      </c>
      <c r="E219" s="42">
        <v>160000000000</v>
      </c>
      <c r="F219" s="69" t="s">
        <v>249</v>
      </c>
      <c r="G219" s="70">
        <v>400</v>
      </c>
      <c r="H219" s="61">
        <v>252</v>
      </c>
      <c r="I219" s="81" t="s">
        <v>146</v>
      </c>
      <c r="J219" s="60" t="s">
        <v>19</v>
      </c>
      <c r="K219" s="80"/>
    </row>
    <row r="220" s="3" customFormat="1" spans="1:11">
      <c r="A220" s="57" t="s">
        <v>14</v>
      </c>
      <c r="B220" s="58" t="s">
        <v>15</v>
      </c>
      <c r="C220" s="58">
        <v>471</v>
      </c>
      <c r="D220" s="62">
        <v>33903000000</v>
      </c>
      <c r="E220" s="42">
        <v>160000000000</v>
      </c>
      <c r="F220" s="69" t="s">
        <v>250</v>
      </c>
      <c r="G220" s="76">
        <v>180</v>
      </c>
      <c r="H220" s="61">
        <v>972</v>
      </c>
      <c r="I220" s="81" t="s">
        <v>146</v>
      </c>
      <c r="J220" s="60" t="s">
        <v>19</v>
      </c>
      <c r="K220" s="80"/>
    </row>
    <row r="221" s="3" customFormat="1" spans="1:11">
      <c r="A221" s="57" t="s">
        <v>14</v>
      </c>
      <c r="B221" s="58" t="s">
        <v>15</v>
      </c>
      <c r="C221" s="58">
        <v>471</v>
      </c>
      <c r="D221" s="62">
        <v>33903000000</v>
      </c>
      <c r="E221" s="42">
        <v>160000000000</v>
      </c>
      <c r="F221" s="69" t="s">
        <v>251</v>
      </c>
      <c r="G221" s="76">
        <v>288</v>
      </c>
      <c r="H221" s="61">
        <v>9734.4</v>
      </c>
      <c r="I221" s="81" t="s">
        <v>146</v>
      </c>
      <c r="J221" s="60" t="s">
        <v>19</v>
      </c>
      <c r="K221" s="80"/>
    </row>
    <row r="222" s="3" customFormat="1" spans="1:10">
      <c r="A222" s="57" t="s">
        <v>14</v>
      </c>
      <c r="B222" s="58" t="s">
        <v>15</v>
      </c>
      <c r="C222" s="58">
        <v>471</v>
      </c>
      <c r="D222" s="62">
        <v>33903000000</v>
      </c>
      <c r="E222" s="42">
        <v>160000000000</v>
      </c>
      <c r="F222" s="69" t="s">
        <v>252</v>
      </c>
      <c r="G222" s="76">
        <v>800</v>
      </c>
      <c r="H222" s="61">
        <v>5944</v>
      </c>
      <c r="I222" s="60" t="s">
        <v>146</v>
      </c>
      <c r="J222" s="58" t="s">
        <v>19</v>
      </c>
    </row>
    <row r="223" s="3" customFormat="1" spans="1:10">
      <c r="A223" s="57" t="s">
        <v>14</v>
      </c>
      <c r="B223" s="58" t="s">
        <v>15</v>
      </c>
      <c r="C223" s="58">
        <v>471</v>
      </c>
      <c r="D223" s="62">
        <v>33903000000</v>
      </c>
      <c r="E223" s="42">
        <v>160000000000</v>
      </c>
      <c r="F223" s="69" t="s">
        <v>253</v>
      </c>
      <c r="G223" s="76">
        <v>1000</v>
      </c>
      <c r="H223" s="61">
        <v>11190</v>
      </c>
      <c r="I223" s="60" t="s">
        <v>146</v>
      </c>
      <c r="J223" s="58" t="s">
        <v>19</v>
      </c>
    </row>
    <row r="224" s="3" customFormat="1" spans="1:10">
      <c r="A224" s="57" t="s">
        <v>14</v>
      </c>
      <c r="B224" s="58" t="s">
        <v>15</v>
      </c>
      <c r="C224" s="58">
        <v>471</v>
      </c>
      <c r="D224" s="62">
        <v>33903000000</v>
      </c>
      <c r="E224" s="42">
        <v>160000000000</v>
      </c>
      <c r="F224" s="69" t="s">
        <v>254</v>
      </c>
      <c r="G224" s="70">
        <v>37000</v>
      </c>
      <c r="H224" s="61">
        <v>9250</v>
      </c>
      <c r="I224" s="60" t="s">
        <v>146</v>
      </c>
      <c r="J224" s="58" t="s">
        <v>19</v>
      </c>
    </row>
    <row r="225" s="3" customFormat="1" spans="1:10">
      <c r="A225" s="57" t="s">
        <v>14</v>
      </c>
      <c r="B225" s="58" t="s">
        <v>15</v>
      </c>
      <c r="C225" s="58">
        <v>471</v>
      </c>
      <c r="D225" s="62">
        <v>33903000000</v>
      </c>
      <c r="E225" s="42">
        <v>160000000000</v>
      </c>
      <c r="F225" s="69" t="s">
        <v>255</v>
      </c>
      <c r="G225" s="70">
        <v>58000</v>
      </c>
      <c r="H225" s="89">
        <v>23200</v>
      </c>
      <c r="I225" s="60" t="s">
        <v>146</v>
      </c>
      <c r="J225" s="58" t="s">
        <v>19</v>
      </c>
    </row>
    <row r="226" s="3" customFormat="1" spans="1:10">
      <c r="A226" s="57" t="s">
        <v>14</v>
      </c>
      <c r="B226" s="58" t="s">
        <v>15</v>
      </c>
      <c r="C226" s="58">
        <v>471</v>
      </c>
      <c r="D226" s="62">
        <v>33903000000</v>
      </c>
      <c r="E226" s="42">
        <v>160000000000</v>
      </c>
      <c r="F226" s="69" t="s">
        <v>256</v>
      </c>
      <c r="G226" s="70">
        <v>70000</v>
      </c>
      <c r="H226" s="61">
        <v>40600</v>
      </c>
      <c r="I226" s="60" t="s">
        <v>146</v>
      </c>
      <c r="J226" s="58" t="s">
        <v>19</v>
      </c>
    </row>
    <row r="227" s="3" customFormat="1" spans="1:10">
      <c r="A227" s="57" t="s">
        <v>14</v>
      </c>
      <c r="B227" s="58" t="s">
        <v>15</v>
      </c>
      <c r="C227" s="58">
        <v>471</v>
      </c>
      <c r="D227" s="62">
        <v>33903000000</v>
      </c>
      <c r="E227" s="42">
        <v>160000000000</v>
      </c>
      <c r="F227" s="69" t="s">
        <v>257</v>
      </c>
      <c r="G227" s="70">
        <v>92000</v>
      </c>
      <c r="H227" s="61">
        <v>73600</v>
      </c>
      <c r="I227" s="60" t="s">
        <v>146</v>
      </c>
      <c r="J227" s="58" t="s">
        <v>19</v>
      </c>
    </row>
    <row r="228" s="3" customFormat="1" ht="45" spans="1:10">
      <c r="A228" s="57" t="s">
        <v>14</v>
      </c>
      <c r="B228" s="58" t="s">
        <v>15</v>
      </c>
      <c r="C228" s="58">
        <v>471</v>
      </c>
      <c r="D228" s="62">
        <v>33903000000</v>
      </c>
      <c r="E228" s="42">
        <v>160000000000</v>
      </c>
      <c r="F228" s="65" t="s">
        <v>258</v>
      </c>
      <c r="G228" s="76">
        <v>600</v>
      </c>
      <c r="H228" s="61">
        <v>7680</v>
      </c>
      <c r="I228" s="60" t="s">
        <v>146</v>
      </c>
      <c r="J228" s="58" t="s">
        <v>19</v>
      </c>
    </row>
    <row r="229" s="3" customFormat="1" spans="1:10">
      <c r="A229" s="57" t="s">
        <v>14</v>
      </c>
      <c r="B229" s="58" t="s">
        <v>15</v>
      </c>
      <c r="C229" s="58">
        <v>471</v>
      </c>
      <c r="D229" s="62">
        <v>33903000000</v>
      </c>
      <c r="E229" s="42">
        <v>160000000000</v>
      </c>
      <c r="F229" s="69" t="s">
        <v>259</v>
      </c>
      <c r="G229" s="70">
        <v>800</v>
      </c>
      <c r="H229" s="61">
        <v>3216</v>
      </c>
      <c r="I229" s="60" t="s">
        <v>146</v>
      </c>
      <c r="J229" s="58" t="s">
        <v>19</v>
      </c>
    </row>
    <row r="230" s="3" customFormat="1" spans="1:10">
      <c r="A230" s="39" t="s">
        <v>14</v>
      </c>
      <c r="B230" s="58" t="s">
        <v>15</v>
      </c>
      <c r="C230" s="58">
        <v>471</v>
      </c>
      <c r="D230" s="62">
        <v>33903000000</v>
      </c>
      <c r="E230" s="42">
        <v>260000000000</v>
      </c>
      <c r="F230" s="69" t="s">
        <v>260</v>
      </c>
      <c r="G230" s="70">
        <v>1000</v>
      </c>
      <c r="H230" s="56">
        <v>43600</v>
      </c>
      <c r="I230" s="60" t="s">
        <v>146</v>
      </c>
      <c r="J230" s="58" t="s">
        <v>19</v>
      </c>
    </row>
    <row r="231" s="3" customFormat="1" spans="1:10">
      <c r="A231" s="57" t="s">
        <v>14</v>
      </c>
      <c r="B231" s="58" t="s">
        <v>15</v>
      </c>
      <c r="C231" s="58">
        <v>471</v>
      </c>
      <c r="D231" s="62">
        <v>33903000000</v>
      </c>
      <c r="E231" s="42">
        <v>260000000000</v>
      </c>
      <c r="F231" s="69" t="s">
        <v>261</v>
      </c>
      <c r="G231" s="70">
        <v>600000</v>
      </c>
      <c r="H231" s="61">
        <v>156000</v>
      </c>
      <c r="I231" s="60" t="s">
        <v>146</v>
      </c>
      <c r="J231" s="58" t="s">
        <v>19</v>
      </c>
    </row>
    <row r="232" s="3" customFormat="1" spans="1:10">
      <c r="A232" s="39" t="s">
        <v>14</v>
      </c>
      <c r="B232" s="58" t="s">
        <v>15</v>
      </c>
      <c r="C232" s="58">
        <v>471</v>
      </c>
      <c r="D232" s="62">
        <v>33903000000</v>
      </c>
      <c r="E232" s="42">
        <v>260000000000</v>
      </c>
      <c r="F232" s="69" t="s">
        <v>262</v>
      </c>
      <c r="G232" s="70">
        <v>4000</v>
      </c>
      <c r="H232" s="56">
        <v>107000</v>
      </c>
      <c r="I232" s="60" t="s">
        <v>146</v>
      </c>
      <c r="J232" s="58" t="s">
        <v>19</v>
      </c>
    </row>
    <row r="233" s="3" customFormat="1" spans="1:18">
      <c r="A233" s="57" t="s">
        <v>14</v>
      </c>
      <c r="B233" s="58" t="s">
        <v>15</v>
      </c>
      <c r="C233" s="58">
        <v>471</v>
      </c>
      <c r="D233" s="62">
        <v>33903000000</v>
      </c>
      <c r="E233" s="42">
        <v>260000000000</v>
      </c>
      <c r="F233" s="69" t="s">
        <v>263</v>
      </c>
      <c r="G233" s="70">
        <v>60000</v>
      </c>
      <c r="H233" s="61">
        <v>28200</v>
      </c>
      <c r="I233" s="60" t="s">
        <v>146</v>
      </c>
      <c r="J233" s="58" t="s">
        <v>19</v>
      </c>
      <c r="N233" s="86"/>
      <c r="O233" s="86"/>
      <c r="P233" s="87"/>
      <c r="Q233" s="84"/>
      <c r="R233" s="84"/>
    </row>
    <row r="234" s="3" customFormat="1" spans="1:18">
      <c r="A234" s="57" t="s">
        <v>14</v>
      </c>
      <c r="B234" s="58" t="s">
        <v>15</v>
      </c>
      <c r="C234" s="58">
        <v>471</v>
      </c>
      <c r="D234" s="62">
        <v>33903000000</v>
      </c>
      <c r="E234" s="42">
        <v>260000000000</v>
      </c>
      <c r="F234" s="69" t="s">
        <v>264</v>
      </c>
      <c r="G234" s="70">
        <v>30000</v>
      </c>
      <c r="H234" s="61">
        <v>3000</v>
      </c>
      <c r="I234" s="60" t="s">
        <v>146</v>
      </c>
      <c r="J234" s="58" t="s">
        <v>19</v>
      </c>
      <c r="N234" s="86"/>
      <c r="O234" s="86"/>
      <c r="P234" s="87"/>
      <c r="Q234" s="84"/>
      <c r="R234" s="84"/>
    </row>
    <row r="235" s="3" customFormat="1" spans="1:18">
      <c r="A235" s="57" t="s">
        <v>14</v>
      </c>
      <c r="B235" s="58" t="s">
        <v>15</v>
      </c>
      <c r="C235" s="58">
        <v>471</v>
      </c>
      <c r="D235" s="62">
        <v>33903000000</v>
      </c>
      <c r="E235" s="42">
        <v>260000000000</v>
      </c>
      <c r="F235" s="69" t="s">
        <v>265</v>
      </c>
      <c r="G235" s="70">
        <v>30000</v>
      </c>
      <c r="H235" s="61">
        <v>11400</v>
      </c>
      <c r="I235" s="60" t="s">
        <v>146</v>
      </c>
      <c r="J235" s="58" t="s">
        <v>19</v>
      </c>
      <c r="N235" s="86"/>
      <c r="O235" s="86"/>
      <c r="P235" s="87"/>
      <c r="Q235" s="84"/>
      <c r="R235" s="84"/>
    </row>
    <row r="236" s="3" customFormat="1" spans="1:18">
      <c r="A236" s="57" t="s">
        <v>14</v>
      </c>
      <c r="B236" s="58" t="s">
        <v>15</v>
      </c>
      <c r="C236" s="58">
        <v>471</v>
      </c>
      <c r="D236" s="62">
        <v>33903000000</v>
      </c>
      <c r="E236" s="42">
        <v>260000000000</v>
      </c>
      <c r="F236" s="69" t="s">
        <v>266</v>
      </c>
      <c r="G236" s="70">
        <v>20000</v>
      </c>
      <c r="H236" s="61">
        <v>10400</v>
      </c>
      <c r="I236" s="60" t="s">
        <v>146</v>
      </c>
      <c r="J236" s="58" t="s">
        <v>19</v>
      </c>
      <c r="N236" s="86"/>
      <c r="O236" s="86"/>
      <c r="P236" s="87"/>
      <c r="Q236" s="84"/>
      <c r="R236" s="84"/>
    </row>
    <row r="237" s="3" customFormat="1" spans="1:18">
      <c r="A237" s="57" t="s">
        <v>14</v>
      </c>
      <c r="B237" s="58" t="s">
        <v>15</v>
      </c>
      <c r="C237" s="58">
        <v>471</v>
      </c>
      <c r="D237" s="62">
        <v>33903000000</v>
      </c>
      <c r="E237" s="42">
        <v>260000000000</v>
      </c>
      <c r="F237" s="69" t="s">
        <v>267</v>
      </c>
      <c r="G237" s="70">
        <v>50000</v>
      </c>
      <c r="H237" s="61">
        <v>16500</v>
      </c>
      <c r="I237" s="60" t="s">
        <v>146</v>
      </c>
      <c r="J237" s="58" t="s">
        <v>19</v>
      </c>
      <c r="N237" s="86"/>
      <c r="O237" s="86"/>
      <c r="P237" s="87"/>
      <c r="Q237" s="84"/>
      <c r="R237" s="84"/>
    </row>
    <row r="238" s="3" customFormat="1" spans="1:18">
      <c r="A238" s="57" t="s">
        <v>14</v>
      </c>
      <c r="B238" s="58" t="s">
        <v>15</v>
      </c>
      <c r="C238" s="58">
        <v>471</v>
      </c>
      <c r="D238" s="62">
        <v>33903000000</v>
      </c>
      <c r="E238" s="42">
        <v>260000000000</v>
      </c>
      <c r="F238" s="69" t="s">
        <v>268</v>
      </c>
      <c r="G238" s="70">
        <v>2000</v>
      </c>
      <c r="H238" s="61">
        <v>320</v>
      </c>
      <c r="I238" s="60" t="s">
        <v>146</v>
      </c>
      <c r="J238" s="58" t="s">
        <v>19</v>
      </c>
      <c r="N238" s="84"/>
      <c r="O238" s="84"/>
      <c r="P238" s="84"/>
      <c r="Q238" s="84"/>
      <c r="R238" s="84"/>
    </row>
    <row r="239" s="3" customFormat="1" spans="1:10">
      <c r="A239" s="57" t="s">
        <v>14</v>
      </c>
      <c r="B239" s="58" t="s">
        <v>15</v>
      </c>
      <c r="C239" s="58">
        <v>471</v>
      </c>
      <c r="D239" s="62">
        <v>33903000000</v>
      </c>
      <c r="E239" s="42">
        <v>260000000000</v>
      </c>
      <c r="F239" s="69" t="s">
        <v>269</v>
      </c>
      <c r="G239" s="76">
        <v>400</v>
      </c>
      <c r="H239" s="61">
        <v>22080</v>
      </c>
      <c r="I239" s="60" t="s">
        <v>146</v>
      </c>
      <c r="J239" s="58" t="s">
        <v>19</v>
      </c>
    </row>
    <row r="240" s="3" customFormat="1" spans="1:10">
      <c r="A240" s="57" t="s">
        <v>14</v>
      </c>
      <c r="B240" s="58" t="s">
        <v>15</v>
      </c>
      <c r="C240" s="58">
        <v>471</v>
      </c>
      <c r="D240" s="62">
        <v>33903000000</v>
      </c>
      <c r="E240" s="42">
        <v>260000000000</v>
      </c>
      <c r="F240" s="69" t="s">
        <v>270</v>
      </c>
      <c r="G240" s="76">
        <v>3500</v>
      </c>
      <c r="H240" s="61">
        <v>58975</v>
      </c>
      <c r="I240" s="60" t="s">
        <v>146</v>
      </c>
      <c r="J240" s="58" t="s">
        <v>19</v>
      </c>
    </row>
    <row r="241" s="3" customFormat="1" spans="1:10">
      <c r="A241" s="57" t="s">
        <v>14</v>
      </c>
      <c r="B241" s="58" t="s">
        <v>15</v>
      </c>
      <c r="C241" s="58">
        <v>471</v>
      </c>
      <c r="D241" s="62">
        <v>33903000000</v>
      </c>
      <c r="E241" s="42">
        <v>260000000000</v>
      </c>
      <c r="F241" s="69" t="s">
        <v>271</v>
      </c>
      <c r="G241" s="76">
        <v>2000</v>
      </c>
      <c r="H241" s="61">
        <v>29600</v>
      </c>
      <c r="I241" s="60" t="s">
        <v>146</v>
      </c>
      <c r="J241" s="58" t="s">
        <v>19</v>
      </c>
    </row>
    <row r="242" s="3" customFormat="1" spans="1:18">
      <c r="A242" s="57" t="s">
        <v>14</v>
      </c>
      <c r="B242" s="58" t="s">
        <v>15</v>
      </c>
      <c r="C242" s="58">
        <v>471</v>
      </c>
      <c r="D242" s="62">
        <v>33903000000</v>
      </c>
      <c r="E242" s="42">
        <v>260000000000</v>
      </c>
      <c r="F242" s="69" t="s">
        <v>272</v>
      </c>
      <c r="G242" s="76">
        <v>100</v>
      </c>
      <c r="H242" s="61">
        <v>9800</v>
      </c>
      <c r="I242" s="60" t="s">
        <v>146</v>
      </c>
      <c r="J242" s="58" t="s">
        <v>19</v>
      </c>
      <c r="M242" s="84"/>
      <c r="N242" s="86"/>
      <c r="O242" s="86"/>
      <c r="P242" s="87"/>
      <c r="Q242" s="84"/>
      <c r="R242" s="84"/>
    </row>
    <row r="243" s="3" customFormat="1" spans="1:18">
      <c r="A243" s="57" t="s">
        <v>14</v>
      </c>
      <c r="B243" s="58" t="s">
        <v>15</v>
      </c>
      <c r="C243" s="58">
        <v>471</v>
      </c>
      <c r="D243" s="62">
        <v>33903000000</v>
      </c>
      <c r="E243" s="42">
        <v>260000000000</v>
      </c>
      <c r="F243" s="69" t="s">
        <v>273</v>
      </c>
      <c r="G243" s="76">
        <v>360</v>
      </c>
      <c r="H243" s="61">
        <v>69750</v>
      </c>
      <c r="I243" s="60" t="s">
        <v>146</v>
      </c>
      <c r="J243" s="58" t="s">
        <v>19</v>
      </c>
      <c r="M243" s="84"/>
      <c r="N243" s="86"/>
      <c r="O243" s="86"/>
      <c r="P243" s="87"/>
      <c r="Q243" s="84"/>
      <c r="R243" s="84"/>
    </row>
    <row r="244" s="3" customFormat="1" spans="1:18">
      <c r="A244" s="57" t="s">
        <v>14</v>
      </c>
      <c r="B244" s="58" t="s">
        <v>15</v>
      </c>
      <c r="C244" s="58">
        <v>471</v>
      </c>
      <c r="D244" s="62">
        <v>33903000000</v>
      </c>
      <c r="E244" s="42">
        <v>260000000000</v>
      </c>
      <c r="F244" s="69" t="s">
        <v>274</v>
      </c>
      <c r="G244" s="70">
        <v>200</v>
      </c>
      <c r="H244" s="61">
        <v>172</v>
      </c>
      <c r="I244" s="60" t="s">
        <v>146</v>
      </c>
      <c r="J244" s="58" t="s">
        <v>19</v>
      </c>
      <c r="M244" s="84"/>
      <c r="N244" s="86"/>
      <c r="O244" s="86"/>
      <c r="P244" s="87"/>
      <c r="Q244" s="84"/>
      <c r="R244" s="84"/>
    </row>
    <row r="245" s="3" customFormat="1" spans="1:18">
      <c r="A245" s="57" t="s">
        <v>14</v>
      </c>
      <c r="B245" s="58" t="s">
        <v>15</v>
      </c>
      <c r="C245" s="58">
        <v>471</v>
      </c>
      <c r="D245" s="62">
        <v>33903000000</v>
      </c>
      <c r="E245" s="42">
        <v>260000000000</v>
      </c>
      <c r="F245" s="69" t="s">
        <v>275</v>
      </c>
      <c r="G245" s="70">
        <v>1500</v>
      </c>
      <c r="H245" s="61">
        <v>1320</v>
      </c>
      <c r="I245" s="60" t="s">
        <v>146</v>
      </c>
      <c r="J245" s="58" t="s">
        <v>19</v>
      </c>
      <c r="M245" s="84"/>
      <c r="N245" s="86"/>
      <c r="O245" s="86"/>
      <c r="P245" s="87"/>
      <c r="Q245" s="84"/>
      <c r="R245" s="84"/>
    </row>
    <row r="246" s="3" customFormat="1" spans="1:18">
      <c r="A246" s="57" t="s">
        <v>14</v>
      </c>
      <c r="B246" s="58" t="s">
        <v>15</v>
      </c>
      <c r="C246" s="58">
        <v>471</v>
      </c>
      <c r="D246" s="62">
        <v>33903000000</v>
      </c>
      <c r="E246" s="42">
        <v>260000000000</v>
      </c>
      <c r="F246" s="69" t="s">
        <v>276</v>
      </c>
      <c r="G246" s="70">
        <v>2000</v>
      </c>
      <c r="H246" s="61">
        <v>1760</v>
      </c>
      <c r="I246" s="60" t="s">
        <v>146</v>
      </c>
      <c r="J246" s="58" t="s">
        <v>19</v>
      </c>
      <c r="M246" s="84"/>
      <c r="N246" s="86"/>
      <c r="O246" s="86"/>
      <c r="P246" s="87"/>
      <c r="Q246" s="84"/>
      <c r="R246" s="84"/>
    </row>
    <row r="247" s="3" customFormat="1" spans="1:18">
      <c r="A247" s="57" t="s">
        <v>14</v>
      </c>
      <c r="B247" s="58" t="s">
        <v>15</v>
      </c>
      <c r="C247" s="58">
        <v>471</v>
      </c>
      <c r="D247" s="62">
        <v>33903000000</v>
      </c>
      <c r="E247" s="42">
        <v>260000000000</v>
      </c>
      <c r="F247" s="69" t="s">
        <v>277</v>
      </c>
      <c r="G247" s="70">
        <v>800</v>
      </c>
      <c r="H247" s="61">
        <v>712</v>
      </c>
      <c r="I247" s="60" t="s">
        <v>146</v>
      </c>
      <c r="J247" s="58" t="s">
        <v>19</v>
      </c>
      <c r="M247" s="84"/>
      <c r="N247" s="86"/>
      <c r="O247" s="86"/>
      <c r="P247" s="87"/>
      <c r="Q247" s="84"/>
      <c r="R247" s="84"/>
    </row>
    <row r="248" s="3" customFormat="1" spans="1:10">
      <c r="A248" s="57" t="s">
        <v>14</v>
      </c>
      <c r="B248" s="58" t="s">
        <v>15</v>
      </c>
      <c r="C248" s="58">
        <v>471</v>
      </c>
      <c r="D248" s="62">
        <v>33903000000</v>
      </c>
      <c r="E248" s="42">
        <v>260000000000</v>
      </c>
      <c r="F248" s="69" t="s">
        <v>278</v>
      </c>
      <c r="G248" s="70">
        <v>150000</v>
      </c>
      <c r="H248" s="61">
        <v>205500</v>
      </c>
      <c r="I248" s="60" t="s">
        <v>146</v>
      </c>
      <c r="J248" s="58" t="s">
        <v>19</v>
      </c>
    </row>
    <row r="249" s="3" customFormat="1" spans="1:10">
      <c r="A249" s="57" t="s">
        <v>14</v>
      </c>
      <c r="B249" s="58" t="s">
        <v>15</v>
      </c>
      <c r="C249" s="58">
        <v>471</v>
      </c>
      <c r="D249" s="62">
        <v>33903000000</v>
      </c>
      <c r="E249" s="42">
        <v>260000000000</v>
      </c>
      <c r="F249" s="69" t="s">
        <v>279</v>
      </c>
      <c r="G249" s="70">
        <v>150000</v>
      </c>
      <c r="H249" s="61">
        <v>180000</v>
      </c>
      <c r="I249" s="60" t="s">
        <v>146</v>
      </c>
      <c r="J249" s="58" t="s">
        <v>19</v>
      </c>
    </row>
    <row r="250" s="3" customFormat="1" spans="1:10">
      <c r="A250" s="57" t="s">
        <v>14</v>
      </c>
      <c r="B250" s="58" t="s">
        <v>15</v>
      </c>
      <c r="C250" s="58">
        <v>471</v>
      </c>
      <c r="D250" s="62">
        <v>33903000000</v>
      </c>
      <c r="E250" s="42">
        <v>260000000000</v>
      </c>
      <c r="F250" s="69" t="s">
        <v>280</v>
      </c>
      <c r="G250" s="70">
        <v>3500</v>
      </c>
      <c r="H250" s="61">
        <v>3780</v>
      </c>
      <c r="I250" s="60" t="s">
        <v>146</v>
      </c>
      <c r="J250" s="58" t="s">
        <v>19</v>
      </c>
    </row>
    <row r="251" s="3" customFormat="1" spans="1:10">
      <c r="A251" s="57" t="s">
        <v>14</v>
      </c>
      <c r="B251" s="58" t="s">
        <v>15</v>
      </c>
      <c r="C251" s="58">
        <v>471</v>
      </c>
      <c r="D251" s="62">
        <v>33903000000</v>
      </c>
      <c r="E251" s="42">
        <v>260000000000</v>
      </c>
      <c r="F251" s="43" t="s">
        <v>281</v>
      </c>
      <c r="G251" s="70">
        <v>2400</v>
      </c>
      <c r="H251" s="61">
        <v>1104</v>
      </c>
      <c r="I251" s="60" t="s">
        <v>146</v>
      </c>
      <c r="J251" s="58" t="s">
        <v>19</v>
      </c>
    </row>
    <row r="252" s="3" customFormat="1" spans="1:10">
      <c r="A252" s="57" t="s">
        <v>14</v>
      </c>
      <c r="B252" s="58" t="s">
        <v>15</v>
      </c>
      <c r="C252" s="58">
        <v>471</v>
      </c>
      <c r="D252" s="62">
        <v>33903000000</v>
      </c>
      <c r="E252" s="42">
        <v>260000000000</v>
      </c>
      <c r="F252" s="69" t="s">
        <v>282</v>
      </c>
      <c r="G252" s="70">
        <v>18000</v>
      </c>
      <c r="H252" s="61">
        <v>2160</v>
      </c>
      <c r="I252" s="60" t="s">
        <v>146</v>
      </c>
      <c r="J252" s="58" t="s">
        <v>19</v>
      </c>
    </row>
    <row r="253" s="3" customFormat="1" spans="1:10">
      <c r="A253" s="57" t="s">
        <v>14</v>
      </c>
      <c r="B253" s="58" t="s">
        <v>15</v>
      </c>
      <c r="C253" s="58">
        <v>471</v>
      </c>
      <c r="D253" s="62">
        <v>33903000000</v>
      </c>
      <c r="E253" s="42">
        <v>260000000000</v>
      </c>
      <c r="F253" s="43" t="s">
        <v>283</v>
      </c>
      <c r="G253" s="70">
        <v>30000</v>
      </c>
      <c r="H253" s="61">
        <v>4200</v>
      </c>
      <c r="I253" s="60" t="s">
        <v>146</v>
      </c>
      <c r="J253" s="58" t="s">
        <v>19</v>
      </c>
    </row>
    <row r="254" s="3" customFormat="1" spans="1:10">
      <c r="A254" s="57" t="s">
        <v>14</v>
      </c>
      <c r="B254" s="58" t="s">
        <v>15</v>
      </c>
      <c r="C254" s="58">
        <v>471</v>
      </c>
      <c r="D254" s="62">
        <v>33903000000</v>
      </c>
      <c r="E254" s="42">
        <v>260000000000</v>
      </c>
      <c r="F254" s="43" t="s">
        <v>284</v>
      </c>
      <c r="G254" s="70">
        <v>18000</v>
      </c>
      <c r="H254" s="61">
        <v>4860</v>
      </c>
      <c r="I254" s="60" t="s">
        <v>146</v>
      </c>
      <c r="J254" s="58" t="s">
        <v>19</v>
      </c>
    </row>
    <row r="255" s="3" customFormat="1" spans="1:10">
      <c r="A255" s="57" t="s">
        <v>14</v>
      </c>
      <c r="B255" s="58" t="s">
        <v>15</v>
      </c>
      <c r="C255" s="58">
        <v>471</v>
      </c>
      <c r="D255" s="62">
        <v>33903000000</v>
      </c>
      <c r="E255" s="42">
        <v>260000000000</v>
      </c>
      <c r="F255" s="43" t="s">
        <v>285</v>
      </c>
      <c r="G255" s="70">
        <v>21000</v>
      </c>
      <c r="H255" s="61">
        <v>8190</v>
      </c>
      <c r="I255" s="60" t="s">
        <v>146</v>
      </c>
      <c r="J255" s="58" t="s">
        <v>19</v>
      </c>
    </row>
    <row r="256" s="3" customFormat="1" spans="1:10">
      <c r="A256" s="57" t="s">
        <v>14</v>
      </c>
      <c r="B256" s="58" t="s">
        <v>15</v>
      </c>
      <c r="C256" s="58">
        <v>471</v>
      </c>
      <c r="D256" s="62">
        <v>33903000000</v>
      </c>
      <c r="E256" s="42">
        <v>260000000000</v>
      </c>
      <c r="F256" s="43" t="s">
        <v>286</v>
      </c>
      <c r="G256" s="70">
        <v>3000</v>
      </c>
      <c r="H256" s="61">
        <v>7230</v>
      </c>
      <c r="I256" s="60" t="s">
        <v>146</v>
      </c>
      <c r="J256" s="58" t="s">
        <v>19</v>
      </c>
    </row>
    <row r="257" s="3" customFormat="1" spans="1:10">
      <c r="A257" s="57" t="s">
        <v>14</v>
      </c>
      <c r="B257" s="58" t="s">
        <v>15</v>
      </c>
      <c r="C257" s="58">
        <v>471</v>
      </c>
      <c r="D257" s="62">
        <v>33903000000</v>
      </c>
      <c r="E257" s="42">
        <v>260000000000</v>
      </c>
      <c r="F257" s="69" t="s">
        <v>287</v>
      </c>
      <c r="G257" s="70">
        <v>12000</v>
      </c>
      <c r="H257" s="61">
        <v>11280</v>
      </c>
      <c r="I257" s="60" t="s">
        <v>146</v>
      </c>
      <c r="J257" s="58" t="s">
        <v>19</v>
      </c>
    </row>
    <row r="258" s="3" customFormat="1" ht="30" spans="1:10">
      <c r="A258" s="57" t="s">
        <v>14</v>
      </c>
      <c r="B258" s="58" t="s">
        <v>15</v>
      </c>
      <c r="C258" s="58">
        <v>471</v>
      </c>
      <c r="D258" s="62">
        <v>33903000000</v>
      </c>
      <c r="E258" s="42">
        <v>260000000000</v>
      </c>
      <c r="F258" s="65" t="s">
        <v>288</v>
      </c>
      <c r="G258" s="76">
        <v>250</v>
      </c>
      <c r="H258" s="61">
        <v>18125</v>
      </c>
      <c r="I258" s="60" t="s">
        <v>146</v>
      </c>
      <c r="J258" s="58" t="s">
        <v>19</v>
      </c>
    </row>
    <row r="259" s="3" customFormat="1" spans="1:10">
      <c r="A259" s="57" t="s">
        <v>14</v>
      </c>
      <c r="B259" s="58" t="s">
        <v>15</v>
      </c>
      <c r="C259" s="58">
        <v>471</v>
      </c>
      <c r="D259" s="62">
        <v>33903000000</v>
      </c>
      <c r="E259" s="42">
        <v>260000000000</v>
      </c>
      <c r="F259" s="69" t="s">
        <v>289</v>
      </c>
      <c r="G259" s="70">
        <v>12000</v>
      </c>
      <c r="H259" s="61">
        <v>53400</v>
      </c>
      <c r="I259" s="60" t="s">
        <v>146</v>
      </c>
      <c r="J259" s="58" t="s">
        <v>19</v>
      </c>
    </row>
    <row r="260" s="3" customFormat="1" spans="1:10">
      <c r="A260" s="57" t="s">
        <v>14</v>
      </c>
      <c r="B260" s="58" t="s">
        <v>15</v>
      </c>
      <c r="C260" s="58">
        <v>471</v>
      </c>
      <c r="D260" s="62">
        <v>33903000000</v>
      </c>
      <c r="E260" s="42">
        <v>260000000000</v>
      </c>
      <c r="F260" s="69" t="s">
        <v>290</v>
      </c>
      <c r="G260" s="70">
        <v>9000</v>
      </c>
      <c r="H260" s="61">
        <v>44550</v>
      </c>
      <c r="I260" s="60" t="s">
        <v>146</v>
      </c>
      <c r="J260" s="58" t="s">
        <v>19</v>
      </c>
    </row>
    <row r="261" s="3" customFormat="1" spans="1:10">
      <c r="A261" s="57" t="s">
        <v>14</v>
      </c>
      <c r="B261" s="58" t="s">
        <v>15</v>
      </c>
      <c r="C261" s="58">
        <v>471</v>
      </c>
      <c r="D261" s="62">
        <v>33903000000</v>
      </c>
      <c r="E261" s="42">
        <v>260000000000</v>
      </c>
      <c r="F261" s="69" t="s">
        <v>291</v>
      </c>
      <c r="G261" s="70">
        <v>1900</v>
      </c>
      <c r="H261" s="61">
        <v>19190</v>
      </c>
      <c r="I261" s="60" t="s">
        <v>146</v>
      </c>
      <c r="J261" s="58" t="s">
        <v>19</v>
      </c>
    </row>
    <row r="262" s="3" customFormat="1" spans="1:10">
      <c r="A262" s="57" t="s">
        <v>14</v>
      </c>
      <c r="B262" s="58" t="s">
        <v>15</v>
      </c>
      <c r="C262" s="58">
        <v>471</v>
      </c>
      <c r="D262" s="62">
        <v>33903000000</v>
      </c>
      <c r="E262" s="42">
        <v>260000000000</v>
      </c>
      <c r="F262" s="69" t="s">
        <v>292</v>
      </c>
      <c r="G262" s="70">
        <v>10000</v>
      </c>
      <c r="H262" s="61">
        <v>60900</v>
      </c>
      <c r="I262" s="60" t="s">
        <v>146</v>
      </c>
      <c r="J262" s="58" t="s">
        <v>19</v>
      </c>
    </row>
    <row r="263" s="3" customFormat="1" spans="1:10">
      <c r="A263" s="57" t="s">
        <v>14</v>
      </c>
      <c r="B263" s="58" t="s">
        <v>15</v>
      </c>
      <c r="C263" s="58">
        <v>471</v>
      </c>
      <c r="D263" s="62">
        <v>33903000000</v>
      </c>
      <c r="E263" s="42">
        <v>260000000000</v>
      </c>
      <c r="F263" s="69" t="s">
        <v>293</v>
      </c>
      <c r="G263" s="70">
        <v>300</v>
      </c>
      <c r="H263" s="61">
        <v>2910</v>
      </c>
      <c r="I263" s="60" t="s">
        <v>146</v>
      </c>
      <c r="J263" s="58" t="s">
        <v>19</v>
      </c>
    </row>
    <row r="264" s="3" customFormat="1" spans="1:10">
      <c r="A264" s="57" t="s">
        <v>14</v>
      </c>
      <c r="B264" s="58" t="s">
        <v>15</v>
      </c>
      <c r="C264" s="58">
        <v>471</v>
      </c>
      <c r="D264" s="62">
        <v>33903000000</v>
      </c>
      <c r="E264" s="42">
        <v>260000000000</v>
      </c>
      <c r="F264" s="69" t="s">
        <v>294</v>
      </c>
      <c r="G264" s="70">
        <v>300</v>
      </c>
      <c r="H264" s="61">
        <v>3015</v>
      </c>
      <c r="I264" s="60" t="s">
        <v>146</v>
      </c>
      <c r="J264" s="58" t="s">
        <v>19</v>
      </c>
    </row>
    <row r="265" s="3" customFormat="1" spans="1:10">
      <c r="A265" s="57" t="s">
        <v>14</v>
      </c>
      <c r="B265" s="58" t="s">
        <v>15</v>
      </c>
      <c r="C265" s="58">
        <v>471</v>
      </c>
      <c r="D265" s="62">
        <v>33903000000</v>
      </c>
      <c r="E265" s="42">
        <v>260000000000</v>
      </c>
      <c r="F265" s="69" t="s">
        <v>295</v>
      </c>
      <c r="G265" s="88">
        <v>600</v>
      </c>
      <c r="H265" s="61">
        <v>2556</v>
      </c>
      <c r="I265" s="60" t="s">
        <v>146</v>
      </c>
      <c r="J265" s="58" t="s">
        <v>19</v>
      </c>
    </row>
    <row r="266" s="2" customFormat="1" spans="1:11">
      <c r="A266" s="57" t="s">
        <v>14</v>
      </c>
      <c r="B266" s="58" t="s">
        <v>15</v>
      </c>
      <c r="C266" s="58">
        <v>471</v>
      </c>
      <c r="D266" s="62">
        <v>33903000000</v>
      </c>
      <c r="E266" s="42">
        <v>162100000000</v>
      </c>
      <c r="F266" s="65" t="s">
        <v>296</v>
      </c>
      <c r="G266" s="63">
        <v>200</v>
      </c>
      <c r="H266" s="61">
        <v>4354</v>
      </c>
      <c r="I266" s="60" t="s">
        <v>146</v>
      </c>
      <c r="J266" s="58" t="s">
        <v>151</v>
      </c>
      <c r="K266" s="80"/>
    </row>
    <row r="267" s="2" customFormat="1" spans="1:10">
      <c r="A267" s="57" t="s">
        <v>14</v>
      </c>
      <c r="B267" s="58" t="s">
        <v>15</v>
      </c>
      <c r="C267" s="58">
        <v>471</v>
      </c>
      <c r="D267" s="62">
        <v>33903000000</v>
      </c>
      <c r="E267" s="42">
        <v>162100000000</v>
      </c>
      <c r="F267" s="65" t="s">
        <v>297</v>
      </c>
      <c r="G267" s="63">
        <v>150</v>
      </c>
      <c r="H267" s="61">
        <v>288</v>
      </c>
      <c r="I267" s="60" t="s">
        <v>146</v>
      </c>
      <c r="J267" s="58" t="s">
        <v>151</v>
      </c>
    </row>
    <row r="268" s="2" customFormat="1" spans="1:10">
      <c r="A268" s="57" t="s">
        <v>14</v>
      </c>
      <c r="B268" s="58" t="s">
        <v>15</v>
      </c>
      <c r="C268" s="58">
        <v>471</v>
      </c>
      <c r="D268" s="62">
        <v>33903000000</v>
      </c>
      <c r="E268" s="42">
        <v>162100000000</v>
      </c>
      <c r="F268" s="65" t="s">
        <v>298</v>
      </c>
      <c r="G268" s="63">
        <v>60</v>
      </c>
      <c r="H268" s="61">
        <v>277.2</v>
      </c>
      <c r="I268" s="60" t="s">
        <v>146</v>
      </c>
      <c r="J268" s="58" t="s">
        <v>19</v>
      </c>
    </row>
    <row r="269" s="2" customFormat="1" spans="1:10">
      <c r="A269" s="57" t="s">
        <v>14</v>
      </c>
      <c r="B269" s="58" t="s">
        <v>15</v>
      </c>
      <c r="C269" s="58">
        <v>471</v>
      </c>
      <c r="D269" s="62">
        <v>33903000000</v>
      </c>
      <c r="E269" s="42">
        <v>162100000000</v>
      </c>
      <c r="F269" s="65" t="s">
        <v>299</v>
      </c>
      <c r="G269" s="63">
        <v>2240</v>
      </c>
      <c r="H269" s="61">
        <v>1209.6</v>
      </c>
      <c r="I269" s="60" t="s">
        <v>146</v>
      </c>
      <c r="J269" s="58" t="s">
        <v>19</v>
      </c>
    </row>
    <row r="270" s="2" customFormat="1" spans="1:10">
      <c r="A270" s="57" t="s">
        <v>14</v>
      </c>
      <c r="B270" s="58" t="s">
        <v>15</v>
      </c>
      <c r="C270" s="58">
        <v>471</v>
      </c>
      <c r="D270" s="62">
        <v>33903000000</v>
      </c>
      <c r="E270" s="42">
        <v>162100000000</v>
      </c>
      <c r="F270" s="65" t="s">
        <v>300</v>
      </c>
      <c r="G270" s="63">
        <v>921.6</v>
      </c>
      <c r="H270" s="61">
        <v>1502.208</v>
      </c>
      <c r="I270" s="60" t="s">
        <v>146</v>
      </c>
      <c r="J270" s="58" t="s">
        <v>19</v>
      </c>
    </row>
    <row r="271" s="2" customFormat="1" spans="1:10">
      <c r="A271" s="57" t="s">
        <v>14</v>
      </c>
      <c r="B271" s="58" t="s">
        <v>15</v>
      </c>
      <c r="C271" s="58">
        <v>471</v>
      </c>
      <c r="D271" s="62">
        <v>33903000000</v>
      </c>
      <c r="E271" s="42">
        <v>162100000000</v>
      </c>
      <c r="F271" s="65" t="s">
        <v>301</v>
      </c>
      <c r="G271" s="63">
        <v>16</v>
      </c>
      <c r="H271" s="61">
        <v>4106.08</v>
      </c>
      <c r="I271" s="60" t="s">
        <v>146</v>
      </c>
      <c r="J271" s="58" t="s">
        <v>151</v>
      </c>
    </row>
    <row r="272" s="2" customFormat="1" spans="1:10">
      <c r="A272" s="57" t="s">
        <v>14</v>
      </c>
      <c r="B272" s="58" t="s">
        <v>15</v>
      </c>
      <c r="C272" s="58">
        <v>471</v>
      </c>
      <c r="D272" s="62">
        <v>33903000000</v>
      </c>
      <c r="E272" s="42">
        <v>162100000000</v>
      </c>
      <c r="F272" s="65" t="s">
        <v>302</v>
      </c>
      <c r="G272" s="63">
        <v>288</v>
      </c>
      <c r="H272" s="61">
        <v>570.24</v>
      </c>
      <c r="I272" s="60" t="s">
        <v>146</v>
      </c>
      <c r="J272" s="58" t="s">
        <v>19</v>
      </c>
    </row>
    <row r="273" s="2" customFormat="1" spans="1:10">
      <c r="A273" s="57" t="s">
        <v>14</v>
      </c>
      <c r="B273" s="58" t="s">
        <v>15</v>
      </c>
      <c r="C273" s="58">
        <v>471</v>
      </c>
      <c r="D273" s="62">
        <v>33903000000</v>
      </c>
      <c r="E273" s="42">
        <v>162100000000</v>
      </c>
      <c r="F273" s="65" t="s">
        <v>303</v>
      </c>
      <c r="G273" s="63">
        <v>3</v>
      </c>
      <c r="H273" s="61">
        <v>161.31</v>
      </c>
      <c r="I273" s="60" t="s">
        <v>146</v>
      </c>
      <c r="J273" s="58" t="s">
        <v>151</v>
      </c>
    </row>
    <row r="274" s="2" customFormat="1" spans="1:10">
      <c r="A274" s="57" t="s">
        <v>14</v>
      </c>
      <c r="B274" s="58" t="s">
        <v>15</v>
      </c>
      <c r="C274" s="58">
        <v>471</v>
      </c>
      <c r="D274" s="62">
        <v>33903000000</v>
      </c>
      <c r="E274" s="42">
        <v>162100000000</v>
      </c>
      <c r="F274" s="65" t="s">
        <v>304</v>
      </c>
      <c r="G274" s="63">
        <v>40</v>
      </c>
      <c r="H274" s="61">
        <v>844</v>
      </c>
      <c r="I274" s="60" t="s">
        <v>146</v>
      </c>
      <c r="J274" s="58" t="s">
        <v>151</v>
      </c>
    </row>
    <row r="275" s="2" customFormat="1" spans="1:10">
      <c r="A275" s="57" t="s">
        <v>14</v>
      </c>
      <c r="B275" s="58" t="s">
        <v>15</v>
      </c>
      <c r="C275" s="58">
        <v>471</v>
      </c>
      <c r="D275" s="62">
        <v>33903000000</v>
      </c>
      <c r="E275" s="42">
        <v>162100000000</v>
      </c>
      <c r="F275" s="65" t="s">
        <v>305</v>
      </c>
      <c r="G275" s="63">
        <v>7680</v>
      </c>
      <c r="H275" s="61">
        <v>13363.2</v>
      </c>
      <c r="I275" s="60" t="s">
        <v>146</v>
      </c>
      <c r="J275" s="58" t="s">
        <v>19</v>
      </c>
    </row>
    <row r="276" s="2" customFormat="1" spans="1:10">
      <c r="A276" s="57" t="s">
        <v>14</v>
      </c>
      <c r="B276" s="58" t="s">
        <v>15</v>
      </c>
      <c r="C276" s="58">
        <v>471</v>
      </c>
      <c r="D276" s="62">
        <v>33903000000</v>
      </c>
      <c r="E276" s="42">
        <v>162100000000</v>
      </c>
      <c r="F276" s="65" t="s">
        <v>306</v>
      </c>
      <c r="G276" s="63">
        <v>768</v>
      </c>
      <c r="H276" s="61">
        <v>1697.28</v>
      </c>
      <c r="I276" s="60" t="s">
        <v>146</v>
      </c>
      <c r="J276" s="58" t="s">
        <v>19</v>
      </c>
    </row>
    <row r="277" s="2" customFormat="1" spans="1:10">
      <c r="A277" s="57" t="s">
        <v>14</v>
      </c>
      <c r="B277" s="58" t="s">
        <v>15</v>
      </c>
      <c r="C277" s="58">
        <v>471</v>
      </c>
      <c r="D277" s="62">
        <v>33903000000</v>
      </c>
      <c r="E277" s="42">
        <v>162100000000</v>
      </c>
      <c r="F277" s="65" t="s">
        <v>307</v>
      </c>
      <c r="G277" s="63">
        <v>76.8</v>
      </c>
      <c r="H277" s="61">
        <v>622.848</v>
      </c>
      <c r="I277" s="60" t="s">
        <v>146</v>
      </c>
      <c r="J277" s="58" t="s">
        <v>19</v>
      </c>
    </row>
    <row r="278" s="2" customFormat="1" spans="1:10">
      <c r="A278" s="57" t="s">
        <v>14</v>
      </c>
      <c r="B278" s="58" t="s">
        <v>15</v>
      </c>
      <c r="C278" s="58">
        <v>471</v>
      </c>
      <c r="D278" s="62">
        <v>33903000000</v>
      </c>
      <c r="E278" s="42">
        <v>162100000000</v>
      </c>
      <c r="F278" s="65" t="s">
        <v>308</v>
      </c>
      <c r="G278" s="63">
        <v>28.8</v>
      </c>
      <c r="H278" s="61">
        <v>3232.512</v>
      </c>
      <c r="I278" s="60" t="s">
        <v>146</v>
      </c>
      <c r="J278" s="58" t="s">
        <v>309</v>
      </c>
    </row>
    <row r="279" s="2" customFormat="1" spans="1:10">
      <c r="A279" s="57" t="s">
        <v>14</v>
      </c>
      <c r="B279" s="58" t="s">
        <v>15</v>
      </c>
      <c r="C279" s="58">
        <v>471</v>
      </c>
      <c r="D279" s="62">
        <v>33903000000</v>
      </c>
      <c r="E279" s="42">
        <v>162100000000</v>
      </c>
      <c r="F279" s="65" t="s">
        <v>310</v>
      </c>
      <c r="G279" s="63">
        <v>76.8</v>
      </c>
      <c r="H279" s="61">
        <v>744.96</v>
      </c>
      <c r="I279" s="60" t="s">
        <v>146</v>
      </c>
      <c r="J279" s="58" t="s">
        <v>19</v>
      </c>
    </row>
    <row r="280" s="2" customFormat="1" spans="1:10">
      <c r="A280" s="57" t="s">
        <v>14</v>
      </c>
      <c r="B280" s="58" t="s">
        <v>15</v>
      </c>
      <c r="C280" s="58">
        <v>471</v>
      </c>
      <c r="D280" s="62">
        <v>33903000000</v>
      </c>
      <c r="E280" s="42">
        <v>162100000000</v>
      </c>
      <c r="F280" s="65" t="s">
        <v>311</v>
      </c>
      <c r="G280" s="63">
        <v>230.4</v>
      </c>
      <c r="H280" s="61">
        <v>271.872</v>
      </c>
      <c r="I280" s="60" t="s">
        <v>146</v>
      </c>
      <c r="J280" s="58" t="s">
        <v>19</v>
      </c>
    </row>
    <row r="281" s="2" customFormat="1" spans="1:10">
      <c r="A281" s="57" t="s">
        <v>14</v>
      </c>
      <c r="B281" s="58" t="s">
        <v>15</v>
      </c>
      <c r="C281" s="58">
        <v>471</v>
      </c>
      <c r="D281" s="62">
        <v>33903000000</v>
      </c>
      <c r="E281" s="42">
        <v>162100000000</v>
      </c>
      <c r="F281" s="65" t="s">
        <v>312</v>
      </c>
      <c r="G281" s="63">
        <v>230.4</v>
      </c>
      <c r="H281" s="61">
        <v>1198.08</v>
      </c>
      <c r="I281" s="60" t="s">
        <v>146</v>
      </c>
      <c r="J281" s="58" t="s">
        <v>151</v>
      </c>
    </row>
    <row r="282" s="2" customFormat="1" spans="1:10">
      <c r="A282" s="57" t="s">
        <v>14</v>
      </c>
      <c r="B282" s="58" t="s">
        <v>15</v>
      </c>
      <c r="C282" s="58">
        <v>471</v>
      </c>
      <c r="D282" s="62">
        <v>33903000000</v>
      </c>
      <c r="E282" s="42">
        <v>162100000000</v>
      </c>
      <c r="F282" s="65" t="s">
        <v>313</v>
      </c>
      <c r="G282" s="63">
        <v>1440</v>
      </c>
      <c r="H282" s="61">
        <v>3484.8</v>
      </c>
      <c r="I282" s="60" t="s">
        <v>146</v>
      </c>
      <c r="J282" s="58" t="s">
        <v>19</v>
      </c>
    </row>
    <row r="283" s="2" customFormat="1" spans="1:10">
      <c r="A283" s="57" t="s">
        <v>14</v>
      </c>
      <c r="B283" s="58" t="s">
        <v>15</v>
      </c>
      <c r="C283" s="58">
        <v>471</v>
      </c>
      <c r="D283" s="62">
        <v>33903000000</v>
      </c>
      <c r="E283" s="42">
        <v>162100000000</v>
      </c>
      <c r="F283" s="65" t="s">
        <v>314</v>
      </c>
      <c r="G283" s="63">
        <v>18432</v>
      </c>
      <c r="H283" s="61">
        <v>20090.88</v>
      </c>
      <c r="I283" s="60" t="s">
        <v>146</v>
      </c>
      <c r="J283" s="58" t="s">
        <v>19</v>
      </c>
    </row>
    <row r="284" s="2" customFormat="1" spans="1:10">
      <c r="A284" s="57" t="s">
        <v>14</v>
      </c>
      <c r="B284" s="58" t="s">
        <v>15</v>
      </c>
      <c r="C284" s="58">
        <v>471</v>
      </c>
      <c r="D284" s="62">
        <v>33903000000</v>
      </c>
      <c r="E284" s="42">
        <v>162100000000</v>
      </c>
      <c r="F284" s="65" t="s">
        <v>315</v>
      </c>
      <c r="G284" s="63">
        <v>3840</v>
      </c>
      <c r="H284" s="61">
        <v>68352</v>
      </c>
      <c r="I284" s="60" t="s">
        <v>146</v>
      </c>
      <c r="J284" s="58" t="s">
        <v>19</v>
      </c>
    </row>
    <row r="285" s="2" customFormat="1" spans="1:10">
      <c r="A285" s="57" t="s">
        <v>14</v>
      </c>
      <c r="B285" s="58" t="s">
        <v>15</v>
      </c>
      <c r="C285" s="58">
        <v>471</v>
      </c>
      <c r="D285" s="62">
        <v>33903000000</v>
      </c>
      <c r="E285" s="42">
        <v>162100000000</v>
      </c>
      <c r="F285" s="65" t="s">
        <v>316</v>
      </c>
      <c r="G285" s="63">
        <v>8640</v>
      </c>
      <c r="H285" s="61">
        <v>66441.6</v>
      </c>
      <c r="I285" s="60" t="s">
        <v>146</v>
      </c>
      <c r="J285" s="58" t="s">
        <v>19</v>
      </c>
    </row>
    <row r="286" s="2" customFormat="1" spans="1:10">
      <c r="A286" s="57" t="s">
        <v>14</v>
      </c>
      <c r="B286" s="58" t="s">
        <v>15</v>
      </c>
      <c r="C286" s="58">
        <v>471</v>
      </c>
      <c r="D286" s="62">
        <v>33903000000</v>
      </c>
      <c r="E286" s="42">
        <v>162100000000</v>
      </c>
      <c r="F286" s="65" t="s">
        <v>58</v>
      </c>
      <c r="G286" s="63">
        <v>768</v>
      </c>
      <c r="H286" s="61">
        <v>1996.8</v>
      </c>
      <c r="I286" s="60" t="s">
        <v>146</v>
      </c>
      <c r="J286" s="58" t="s">
        <v>19</v>
      </c>
    </row>
    <row r="287" s="2" customFormat="1" spans="1:10">
      <c r="A287" s="57" t="s">
        <v>14</v>
      </c>
      <c r="B287" s="58" t="s">
        <v>15</v>
      </c>
      <c r="C287" s="58">
        <v>471</v>
      </c>
      <c r="D287" s="62">
        <v>33903000000</v>
      </c>
      <c r="E287" s="42">
        <v>162100000000</v>
      </c>
      <c r="F287" s="65" t="s">
        <v>317</v>
      </c>
      <c r="G287" s="63">
        <v>384</v>
      </c>
      <c r="H287" s="61">
        <v>5936.64</v>
      </c>
      <c r="I287" s="60" t="s">
        <v>146</v>
      </c>
      <c r="J287" s="58" t="s">
        <v>19</v>
      </c>
    </row>
    <row r="288" s="2" customFormat="1" spans="1:10">
      <c r="A288" s="57" t="s">
        <v>14</v>
      </c>
      <c r="B288" s="58" t="s">
        <v>15</v>
      </c>
      <c r="C288" s="58">
        <v>471</v>
      </c>
      <c r="D288" s="62">
        <v>33903000000</v>
      </c>
      <c r="E288" s="42">
        <v>162100000000</v>
      </c>
      <c r="F288" s="65" t="s">
        <v>318</v>
      </c>
      <c r="G288" s="63">
        <v>576</v>
      </c>
      <c r="H288" s="61">
        <v>1497.6</v>
      </c>
      <c r="I288" s="60" t="s">
        <v>146</v>
      </c>
      <c r="J288" s="58" t="s">
        <v>19</v>
      </c>
    </row>
    <row r="289" s="2" customFormat="1" spans="1:10">
      <c r="A289" s="57" t="s">
        <v>14</v>
      </c>
      <c r="B289" s="58" t="s">
        <v>15</v>
      </c>
      <c r="C289" s="58">
        <v>471</v>
      </c>
      <c r="D289" s="62">
        <v>33903000000</v>
      </c>
      <c r="E289" s="42">
        <v>162100000000</v>
      </c>
      <c r="F289" s="65" t="s">
        <v>319</v>
      </c>
      <c r="G289" s="63">
        <v>100</v>
      </c>
      <c r="H289" s="61">
        <v>559</v>
      </c>
      <c r="I289" s="60" t="s">
        <v>146</v>
      </c>
      <c r="J289" s="58" t="s">
        <v>19</v>
      </c>
    </row>
    <row r="290" s="2" customFormat="1" spans="1:10">
      <c r="A290" s="57" t="s">
        <v>14</v>
      </c>
      <c r="B290" s="58" t="s">
        <v>15</v>
      </c>
      <c r="C290" s="58">
        <v>471</v>
      </c>
      <c r="D290" s="62">
        <v>33903000000</v>
      </c>
      <c r="E290" s="42">
        <v>162100000000</v>
      </c>
      <c r="F290" s="65" t="s">
        <v>320</v>
      </c>
      <c r="G290" s="63">
        <v>100</v>
      </c>
      <c r="H290" s="61">
        <v>792</v>
      </c>
      <c r="I290" s="60" t="s">
        <v>146</v>
      </c>
      <c r="J290" s="58" t="s">
        <v>19</v>
      </c>
    </row>
    <row r="291" s="2" customFormat="1" spans="1:10">
      <c r="A291" s="57" t="s">
        <v>14</v>
      </c>
      <c r="B291" s="58" t="s">
        <v>15</v>
      </c>
      <c r="C291" s="58">
        <v>471</v>
      </c>
      <c r="D291" s="62">
        <v>33903000000</v>
      </c>
      <c r="E291" s="42">
        <v>162100000000</v>
      </c>
      <c r="F291" s="65" t="s">
        <v>321</v>
      </c>
      <c r="G291" s="63">
        <v>192</v>
      </c>
      <c r="H291" s="61">
        <v>3077.76</v>
      </c>
      <c r="I291" s="60" t="s">
        <v>146</v>
      </c>
      <c r="J291" s="58" t="s">
        <v>19</v>
      </c>
    </row>
    <row r="292" s="2" customFormat="1" spans="1:10">
      <c r="A292" s="57" t="s">
        <v>14</v>
      </c>
      <c r="B292" s="58" t="s">
        <v>15</v>
      </c>
      <c r="C292" s="58">
        <v>471</v>
      </c>
      <c r="D292" s="62">
        <v>33903000000</v>
      </c>
      <c r="E292" s="42">
        <v>162100000000</v>
      </c>
      <c r="F292" s="65" t="s">
        <v>322</v>
      </c>
      <c r="G292" s="63">
        <v>288</v>
      </c>
      <c r="H292" s="61">
        <v>1488.96</v>
      </c>
      <c r="I292" s="60" t="s">
        <v>146</v>
      </c>
      <c r="J292" s="58" t="s">
        <v>19</v>
      </c>
    </row>
    <row r="293" s="2" customFormat="1" spans="1:10">
      <c r="A293" s="57" t="s">
        <v>14</v>
      </c>
      <c r="B293" s="58" t="s">
        <v>15</v>
      </c>
      <c r="C293" s="58">
        <v>471</v>
      </c>
      <c r="D293" s="62">
        <v>33903000000</v>
      </c>
      <c r="E293" s="42">
        <v>162100000000</v>
      </c>
      <c r="F293" s="65" t="s">
        <v>323</v>
      </c>
      <c r="G293" s="63">
        <v>921.6</v>
      </c>
      <c r="H293" s="61">
        <v>16551.936</v>
      </c>
      <c r="I293" s="60" t="s">
        <v>146</v>
      </c>
      <c r="J293" s="58" t="s">
        <v>19</v>
      </c>
    </row>
    <row r="294" s="2" customFormat="1" spans="1:10">
      <c r="A294" s="57" t="s">
        <v>14</v>
      </c>
      <c r="B294" s="58" t="s">
        <v>15</v>
      </c>
      <c r="C294" s="58">
        <v>471</v>
      </c>
      <c r="D294" s="62">
        <v>33903000000</v>
      </c>
      <c r="E294" s="42">
        <v>162100000000</v>
      </c>
      <c r="F294" s="65" t="s">
        <v>324</v>
      </c>
      <c r="G294" s="63">
        <v>480</v>
      </c>
      <c r="H294" s="61">
        <v>4406.4</v>
      </c>
      <c r="I294" s="60" t="s">
        <v>146</v>
      </c>
      <c r="J294" s="58" t="s">
        <v>19</v>
      </c>
    </row>
    <row r="295" s="2" customFormat="1" spans="1:10">
      <c r="A295" s="57" t="s">
        <v>14</v>
      </c>
      <c r="B295" s="58" t="s">
        <v>15</v>
      </c>
      <c r="C295" s="58">
        <v>471</v>
      </c>
      <c r="D295" s="62">
        <v>33903000000</v>
      </c>
      <c r="E295" s="42">
        <v>162100000000</v>
      </c>
      <c r="F295" s="65" t="s">
        <v>325</v>
      </c>
      <c r="G295" s="63">
        <v>1200</v>
      </c>
      <c r="H295" s="61">
        <v>95352</v>
      </c>
      <c r="I295" s="60" t="s">
        <v>146</v>
      </c>
      <c r="J295" s="58" t="s">
        <v>19</v>
      </c>
    </row>
    <row r="296" s="2" customFormat="1" spans="1:10">
      <c r="A296" s="57" t="s">
        <v>14</v>
      </c>
      <c r="B296" s="58" t="s">
        <v>15</v>
      </c>
      <c r="C296" s="58">
        <v>471</v>
      </c>
      <c r="D296" s="62">
        <v>33903000000</v>
      </c>
      <c r="E296" s="42">
        <v>162100000000</v>
      </c>
      <c r="F296" s="65" t="s">
        <v>326</v>
      </c>
      <c r="G296" s="63">
        <v>160</v>
      </c>
      <c r="H296" s="61">
        <v>9760</v>
      </c>
      <c r="I296" s="60" t="s">
        <v>146</v>
      </c>
      <c r="J296" s="58" t="s">
        <v>19</v>
      </c>
    </row>
    <row r="297" s="2" customFormat="1" spans="1:10">
      <c r="A297" s="57" t="s">
        <v>14</v>
      </c>
      <c r="B297" s="58" t="s">
        <v>15</v>
      </c>
      <c r="C297" s="58">
        <v>471</v>
      </c>
      <c r="D297" s="62">
        <v>33903000000</v>
      </c>
      <c r="E297" s="42">
        <v>162100000000</v>
      </c>
      <c r="F297" s="65" t="s">
        <v>327</v>
      </c>
      <c r="G297" s="63">
        <v>624</v>
      </c>
      <c r="H297" s="61">
        <v>48409.92</v>
      </c>
      <c r="I297" s="60" t="s">
        <v>146</v>
      </c>
      <c r="J297" s="58" t="s">
        <v>19</v>
      </c>
    </row>
    <row r="298" s="2" customFormat="1" spans="1:10">
      <c r="A298" s="57" t="s">
        <v>14</v>
      </c>
      <c r="B298" s="58" t="s">
        <v>15</v>
      </c>
      <c r="C298" s="58">
        <v>471</v>
      </c>
      <c r="D298" s="62">
        <v>33903000000</v>
      </c>
      <c r="E298" s="42">
        <v>162100000000</v>
      </c>
      <c r="F298" s="65" t="s">
        <v>328</v>
      </c>
      <c r="G298" s="63">
        <v>336</v>
      </c>
      <c r="H298" s="61">
        <v>4179.84</v>
      </c>
      <c r="I298" s="60" t="s">
        <v>146</v>
      </c>
      <c r="J298" s="58" t="s">
        <v>19</v>
      </c>
    </row>
    <row r="299" s="2" customFormat="1" spans="1:10">
      <c r="A299" s="57" t="s">
        <v>14</v>
      </c>
      <c r="B299" s="58" t="s">
        <v>15</v>
      </c>
      <c r="C299" s="58">
        <v>471</v>
      </c>
      <c r="D299" s="62">
        <v>33903000000</v>
      </c>
      <c r="E299" s="42">
        <v>162100000000</v>
      </c>
      <c r="F299" s="65" t="s">
        <v>329</v>
      </c>
      <c r="G299" s="63">
        <v>480</v>
      </c>
      <c r="H299" s="61">
        <v>16089.6</v>
      </c>
      <c r="I299" s="60" t="s">
        <v>146</v>
      </c>
      <c r="J299" s="58" t="s">
        <v>19</v>
      </c>
    </row>
    <row r="300" s="2" customFormat="1" spans="1:10">
      <c r="A300" s="57" t="s">
        <v>14</v>
      </c>
      <c r="B300" s="58" t="s">
        <v>15</v>
      </c>
      <c r="C300" s="58">
        <v>471</v>
      </c>
      <c r="D300" s="62">
        <v>33903000000</v>
      </c>
      <c r="E300" s="42">
        <v>162100000000</v>
      </c>
      <c r="F300" s="65" t="s">
        <v>330</v>
      </c>
      <c r="G300" s="63">
        <v>100</v>
      </c>
      <c r="H300" s="61">
        <v>1027</v>
      </c>
      <c r="I300" s="60" t="s">
        <v>146</v>
      </c>
      <c r="J300" s="58" t="s">
        <v>19</v>
      </c>
    </row>
    <row r="301" s="2" customFormat="1" spans="1:10">
      <c r="A301" s="57" t="s">
        <v>14</v>
      </c>
      <c r="B301" s="58" t="s">
        <v>15</v>
      </c>
      <c r="C301" s="58">
        <v>471</v>
      </c>
      <c r="D301" s="62">
        <v>33903000000</v>
      </c>
      <c r="E301" s="42">
        <v>162100000000</v>
      </c>
      <c r="F301" s="65" t="s">
        <v>331</v>
      </c>
      <c r="G301" s="63">
        <v>180</v>
      </c>
      <c r="H301" s="61">
        <v>2250</v>
      </c>
      <c r="I301" s="60" t="s">
        <v>146</v>
      </c>
      <c r="J301" s="58" t="s">
        <v>19</v>
      </c>
    </row>
    <row r="302" s="2" customFormat="1" spans="1:10">
      <c r="A302" s="57" t="s">
        <v>14</v>
      </c>
      <c r="B302" s="58" t="s">
        <v>15</v>
      </c>
      <c r="C302" s="58">
        <v>471</v>
      </c>
      <c r="D302" s="62">
        <v>33903000000</v>
      </c>
      <c r="E302" s="42">
        <v>162100000000</v>
      </c>
      <c r="F302" s="65" t="s">
        <v>332</v>
      </c>
      <c r="G302" s="63">
        <v>24</v>
      </c>
      <c r="H302" s="61">
        <v>394.08</v>
      </c>
      <c r="I302" s="60" t="s">
        <v>146</v>
      </c>
      <c r="J302" s="58" t="s">
        <v>19</v>
      </c>
    </row>
    <row r="303" s="2" customFormat="1" spans="1:10">
      <c r="A303" s="57" t="s">
        <v>14</v>
      </c>
      <c r="B303" s="58" t="s">
        <v>15</v>
      </c>
      <c r="C303" s="58">
        <v>471</v>
      </c>
      <c r="D303" s="62">
        <v>33903000000</v>
      </c>
      <c r="E303" s="42">
        <v>162100000000</v>
      </c>
      <c r="F303" s="65" t="s">
        <v>90</v>
      </c>
      <c r="G303" s="63">
        <v>200</v>
      </c>
      <c r="H303" s="61">
        <v>2022</v>
      </c>
      <c r="I303" s="60" t="s">
        <v>146</v>
      </c>
      <c r="J303" s="58" t="s">
        <v>19</v>
      </c>
    </row>
    <row r="304" s="2" customFormat="1" spans="1:10">
      <c r="A304" s="57" t="s">
        <v>14</v>
      </c>
      <c r="B304" s="58" t="s">
        <v>15</v>
      </c>
      <c r="C304" s="58">
        <v>471</v>
      </c>
      <c r="D304" s="62">
        <v>33903000000</v>
      </c>
      <c r="E304" s="42">
        <v>162100000000</v>
      </c>
      <c r="F304" s="65" t="s">
        <v>333</v>
      </c>
      <c r="G304" s="63">
        <v>100</v>
      </c>
      <c r="H304" s="61">
        <v>464</v>
      </c>
      <c r="I304" s="60" t="s">
        <v>146</v>
      </c>
      <c r="J304" s="58" t="s">
        <v>151</v>
      </c>
    </row>
    <row r="305" s="2" customFormat="1" spans="1:10">
      <c r="A305" s="57" t="s">
        <v>14</v>
      </c>
      <c r="B305" s="58" t="s">
        <v>15</v>
      </c>
      <c r="C305" s="58">
        <v>471</v>
      </c>
      <c r="D305" s="62">
        <v>33903000000</v>
      </c>
      <c r="E305" s="42">
        <v>162100000000</v>
      </c>
      <c r="F305" s="57" t="s">
        <v>334</v>
      </c>
      <c r="G305" s="58">
        <v>30</v>
      </c>
      <c r="H305" s="61">
        <v>250.2</v>
      </c>
      <c r="I305" s="58" t="s">
        <v>146</v>
      </c>
      <c r="J305" s="58" t="s">
        <v>167</v>
      </c>
    </row>
    <row r="306" s="2" customFormat="1" ht="30" spans="1:10">
      <c r="A306" s="57" t="s">
        <v>14</v>
      </c>
      <c r="B306" s="58" t="s">
        <v>15</v>
      </c>
      <c r="C306" s="58">
        <v>471</v>
      </c>
      <c r="D306" s="62">
        <v>33903000000</v>
      </c>
      <c r="E306" s="42">
        <v>162100000000</v>
      </c>
      <c r="F306" s="65" t="s">
        <v>335</v>
      </c>
      <c r="G306" s="60">
        <v>30</v>
      </c>
      <c r="H306" s="61">
        <v>191.4</v>
      </c>
      <c r="I306" s="58" t="s">
        <v>146</v>
      </c>
      <c r="J306" s="58" t="s">
        <v>151</v>
      </c>
    </row>
    <row r="307" s="2" customFormat="1" spans="1:10">
      <c r="A307" s="57" t="s">
        <v>14</v>
      </c>
      <c r="B307" s="58" t="s">
        <v>15</v>
      </c>
      <c r="C307" s="58">
        <v>471</v>
      </c>
      <c r="D307" s="62">
        <v>33903000000</v>
      </c>
      <c r="E307" s="42">
        <v>162100000000</v>
      </c>
      <c r="F307" s="65" t="s">
        <v>336</v>
      </c>
      <c r="G307" s="60">
        <v>200</v>
      </c>
      <c r="H307" s="61">
        <v>386</v>
      </c>
      <c r="I307" s="58" t="s">
        <v>146</v>
      </c>
      <c r="J307" s="58" t="s">
        <v>151</v>
      </c>
    </row>
    <row r="308" s="2" customFormat="1" ht="30" spans="1:10">
      <c r="A308" s="57" t="s">
        <v>14</v>
      </c>
      <c r="B308" s="58" t="s">
        <v>15</v>
      </c>
      <c r="C308" s="58">
        <v>471</v>
      </c>
      <c r="D308" s="62">
        <v>33903000000</v>
      </c>
      <c r="E308" s="42">
        <v>162100000000</v>
      </c>
      <c r="F308" s="65" t="s">
        <v>337</v>
      </c>
      <c r="G308" s="60">
        <v>250</v>
      </c>
      <c r="H308" s="61">
        <v>2820</v>
      </c>
      <c r="I308" s="58" t="s">
        <v>146</v>
      </c>
      <c r="J308" s="58" t="s">
        <v>167</v>
      </c>
    </row>
    <row r="309" s="2" customFormat="1" spans="1:10">
      <c r="A309" s="57" t="s">
        <v>14</v>
      </c>
      <c r="B309" s="58" t="s">
        <v>15</v>
      </c>
      <c r="C309" s="58">
        <v>471</v>
      </c>
      <c r="D309" s="62">
        <v>33903000000</v>
      </c>
      <c r="E309" s="42">
        <v>162100000000</v>
      </c>
      <c r="F309" s="65" t="s">
        <v>338</v>
      </c>
      <c r="G309" s="60">
        <v>100</v>
      </c>
      <c r="H309" s="61">
        <v>935</v>
      </c>
      <c r="I309" s="58" t="s">
        <v>146</v>
      </c>
      <c r="J309" s="58" t="s">
        <v>167</v>
      </c>
    </row>
    <row r="310" s="2" customFormat="1" spans="1:51">
      <c r="A310" s="57" t="s">
        <v>14</v>
      </c>
      <c r="B310" s="58" t="s">
        <v>15</v>
      </c>
      <c r="C310" s="58">
        <v>471</v>
      </c>
      <c r="D310" s="62">
        <v>33903000000</v>
      </c>
      <c r="E310" s="42">
        <v>162100000000</v>
      </c>
      <c r="F310" s="65" t="s">
        <v>339</v>
      </c>
      <c r="G310" s="58">
        <v>100</v>
      </c>
      <c r="H310" s="61">
        <v>1016</v>
      </c>
      <c r="I310" s="58" t="s">
        <v>146</v>
      </c>
      <c r="J310" s="58" t="s">
        <v>19</v>
      </c>
      <c r="K310" s="9"/>
      <c r="L310" s="9"/>
      <c r="M310" s="9"/>
      <c r="N310" s="9"/>
      <c r="O310" s="9"/>
      <c r="P310" s="9"/>
      <c r="Q310" s="9"/>
      <c r="R310" s="9"/>
      <c r="S310" s="9"/>
      <c r="T310" s="9"/>
      <c r="U310" s="9"/>
      <c r="V310" s="9"/>
      <c r="W310" s="9"/>
      <c r="X310" s="9"/>
      <c r="Y310" s="9"/>
      <c r="Z310" s="9"/>
      <c r="AA310" s="9"/>
      <c r="AB310" s="9"/>
      <c r="AC310" s="9"/>
      <c r="AD310" s="9"/>
      <c r="AE310" s="9"/>
      <c r="AF310" s="9"/>
      <c r="AG310" s="9"/>
      <c r="AH310" s="9"/>
      <c r="AI310" s="9"/>
      <c r="AJ310" s="9"/>
      <c r="AK310" s="9"/>
      <c r="AL310" s="9"/>
      <c r="AM310" s="9"/>
      <c r="AN310" s="9"/>
      <c r="AO310" s="9"/>
      <c r="AP310" s="9"/>
      <c r="AQ310" s="9"/>
      <c r="AR310" s="9"/>
      <c r="AS310" s="9"/>
      <c r="AT310" s="9"/>
      <c r="AU310" s="9"/>
      <c r="AV310" s="9"/>
      <c r="AW310" s="9"/>
      <c r="AX310" s="9"/>
      <c r="AY310" s="9"/>
    </row>
    <row r="311" s="2" customFormat="1" spans="1:51">
      <c r="A311" s="57" t="s">
        <v>14</v>
      </c>
      <c r="B311" s="58" t="s">
        <v>15</v>
      </c>
      <c r="C311" s="58">
        <v>471</v>
      </c>
      <c r="D311" s="62">
        <v>33903000000</v>
      </c>
      <c r="E311" s="42">
        <v>162100000000</v>
      </c>
      <c r="F311" s="65" t="s">
        <v>340</v>
      </c>
      <c r="G311" s="60">
        <v>150</v>
      </c>
      <c r="H311" s="61">
        <v>1894.5</v>
      </c>
      <c r="I311" s="58" t="s">
        <v>146</v>
      </c>
      <c r="J311" s="58" t="s">
        <v>151</v>
      </c>
      <c r="K311" s="9"/>
      <c r="L311" s="9"/>
      <c r="M311" s="9"/>
      <c r="N311" s="9"/>
      <c r="O311" s="9"/>
      <c r="P311" s="9"/>
      <c r="Q311" s="9"/>
      <c r="R311" s="9"/>
      <c r="S311" s="9"/>
      <c r="T311" s="9"/>
      <c r="U311" s="9"/>
      <c r="V311" s="9"/>
      <c r="W311" s="9"/>
      <c r="X311" s="9"/>
      <c r="Y311" s="9"/>
      <c r="Z311" s="9"/>
      <c r="AA311" s="9"/>
      <c r="AB311" s="9"/>
      <c r="AC311" s="9"/>
      <c r="AD311" s="9"/>
      <c r="AE311" s="9"/>
      <c r="AF311" s="9"/>
      <c r="AG311" s="9"/>
      <c r="AH311" s="9"/>
      <c r="AI311" s="9"/>
      <c r="AJ311" s="9"/>
      <c r="AK311" s="9"/>
      <c r="AL311" s="9"/>
      <c r="AM311" s="9"/>
      <c r="AN311" s="9"/>
      <c r="AO311" s="9"/>
      <c r="AP311" s="9"/>
      <c r="AQ311" s="9"/>
      <c r="AR311" s="9"/>
      <c r="AS311" s="9"/>
      <c r="AT311" s="9"/>
      <c r="AU311" s="9"/>
      <c r="AV311" s="9"/>
      <c r="AW311" s="9"/>
      <c r="AX311" s="9"/>
      <c r="AY311" s="9"/>
    </row>
    <row r="312" s="5" customFormat="1" spans="1:52">
      <c r="A312" s="57" t="s">
        <v>14</v>
      </c>
      <c r="B312" s="58" t="s">
        <v>15</v>
      </c>
      <c r="C312" s="58">
        <v>471</v>
      </c>
      <c r="D312" s="62">
        <v>33903000000</v>
      </c>
      <c r="E312" s="42">
        <v>162100000000</v>
      </c>
      <c r="F312" s="65" t="s">
        <v>341</v>
      </c>
      <c r="G312" s="58">
        <v>40</v>
      </c>
      <c r="H312" s="61">
        <v>493.2</v>
      </c>
      <c r="I312" s="58" t="s">
        <v>146</v>
      </c>
      <c r="J312" s="58" t="s">
        <v>151</v>
      </c>
      <c r="K312" s="9"/>
      <c r="L312" s="9"/>
      <c r="M312" s="9"/>
      <c r="N312" s="9"/>
      <c r="O312" s="9"/>
      <c r="P312" s="9"/>
      <c r="Q312" s="9"/>
      <c r="R312" s="9"/>
      <c r="S312" s="9"/>
      <c r="T312" s="9"/>
      <c r="U312" s="9"/>
      <c r="V312" s="9"/>
      <c r="W312" s="9"/>
      <c r="X312" s="9"/>
      <c r="Y312" s="9"/>
      <c r="Z312" s="9"/>
      <c r="AA312" s="9"/>
      <c r="AB312" s="9"/>
      <c r="AC312" s="9"/>
      <c r="AD312" s="9"/>
      <c r="AE312" s="9"/>
      <c r="AF312" s="9"/>
      <c r="AG312" s="9"/>
      <c r="AH312" s="9"/>
      <c r="AI312" s="9"/>
      <c r="AJ312" s="9"/>
      <c r="AK312" s="9"/>
      <c r="AL312" s="9"/>
      <c r="AM312" s="9"/>
      <c r="AN312" s="9"/>
      <c r="AO312" s="9"/>
      <c r="AP312" s="9"/>
      <c r="AQ312" s="9"/>
      <c r="AR312" s="9"/>
      <c r="AS312" s="9"/>
      <c r="AT312" s="9"/>
      <c r="AU312" s="9"/>
      <c r="AV312" s="9"/>
      <c r="AW312" s="9"/>
      <c r="AX312" s="9"/>
      <c r="AY312" s="9"/>
      <c r="AZ312" s="2"/>
    </row>
    <row r="313" s="5" customFormat="1" spans="1:52">
      <c r="A313" s="57" t="s">
        <v>14</v>
      </c>
      <c r="B313" s="58" t="s">
        <v>15</v>
      </c>
      <c r="C313" s="58">
        <v>471</v>
      </c>
      <c r="D313" s="62">
        <v>33903000000</v>
      </c>
      <c r="E313" s="42">
        <v>162100000000</v>
      </c>
      <c r="F313" s="65" t="s">
        <v>342</v>
      </c>
      <c r="G313" s="60">
        <v>180</v>
      </c>
      <c r="H313" s="61">
        <v>1405.8</v>
      </c>
      <c r="I313" s="58" t="s">
        <v>146</v>
      </c>
      <c r="J313" s="58" t="s">
        <v>151</v>
      </c>
      <c r="K313" s="9"/>
      <c r="L313" s="9"/>
      <c r="M313" s="9"/>
      <c r="N313" s="9"/>
      <c r="O313" s="9"/>
      <c r="P313" s="9"/>
      <c r="Q313" s="9"/>
      <c r="R313" s="9"/>
      <c r="S313" s="9"/>
      <c r="T313" s="9"/>
      <c r="U313" s="9"/>
      <c r="V313" s="9"/>
      <c r="W313" s="9"/>
      <c r="X313" s="9"/>
      <c r="Y313" s="9"/>
      <c r="Z313" s="9"/>
      <c r="AA313" s="9"/>
      <c r="AB313" s="9"/>
      <c r="AC313" s="9"/>
      <c r="AD313" s="9"/>
      <c r="AE313" s="9"/>
      <c r="AF313" s="9"/>
      <c r="AG313" s="9"/>
      <c r="AH313" s="9"/>
      <c r="AI313" s="9"/>
      <c r="AJ313" s="9"/>
      <c r="AK313" s="9"/>
      <c r="AL313" s="9"/>
      <c r="AM313" s="9"/>
      <c r="AN313" s="9"/>
      <c r="AO313" s="9"/>
      <c r="AP313" s="9"/>
      <c r="AQ313" s="9"/>
      <c r="AR313" s="9"/>
      <c r="AS313" s="9"/>
      <c r="AT313" s="9"/>
      <c r="AU313" s="9"/>
      <c r="AV313" s="9"/>
      <c r="AW313" s="9"/>
      <c r="AX313" s="9"/>
      <c r="AY313" s="9"/>
      <c r="AZ313" s="2"/>
    </row>
    <row r="314" s="2" customFormat="1" spans="1:51">
      <c r="A314" s="57" t="s">
        <v>14</v>
      </c>
      <c r="B314" s="58" t="s">
        <v>15</v>
      </c>
      <c r="C314" s="58">
        <v>471</v>
      </c>
      <c r="D314" s="62">
        <v>33903000000</v>
      </c>
      <c r="E314" s="42">
        <v>162100000000</v>
      </c>
      <c r="F314" s="57" t="s">
        <v>343</v>
      </c>
      <c r="G314" s="58">
        <v>100</v>
      </c>
      <c r="H314" s="61">
        <v>1050</v>
      </c>
      <c r="I314" s="58" t="s">
        <v>146</v>
      </c>
      <c r="J314" s="58" t="s">
        <v>151</v>
      </c>
      <c r="K314" s="9"/>
      <c r="L314" s="9"/>
      <c r="M314" s="9"/>
      <c r="N314" s="9"/>
      <c r="O314" s="9"/>
      <c r="P314" s="9"/>
      <c r="Q314" s="9"/>
      <c r="R314" s="9"/>
      <c r="S314" s="9"/>
      <c r="T314" s="9"/>
      <c r="U314" s="9"/>
      <c r="V314" s="9"/>
      <c r="W314" s="9"/>
      <c r="X314" s="9"/>
      <c r="Y314" s="9"/>
      <c r="Z314" s="9"/>
      <c r="AA314" s="9"/>
      <c r="AB314" s="9"/>
      <c r="AC314" s="9"/>
      <c r="AD314" s="9"/>
      <c r="AE314" s="9"/>
      <c r="AF314" s="9"/>
      <c r="AG314" s="9"/>
      <c r="AH314" s="9"/>
      <c r="AI314" s="9"/>
      <c r="AJ314" s="9"/>
      <c r="AK314" s="9"/>
      <c r="AL314" s="9"/>
      <c r="AM314" s="9"/>
      <c r="AN314" s="9"/>
      <c r="AO314" s="9"/>
      <c r="AP314" s="9"/>
      <c r="AQ314" s="9"/>
      <c r="AR314" s="9"/>
      <c r="AS314" s="9"/>
      <c r="AT314" s="9"/>
      <c r="AU314" s="9"/>
      <c r="AV314" s="9"/>
      <c r="AW314" s="9"/>
      <c r="AX314" s="9"/>
      <c r="AY314" s="9"/>
    </row>
    <row r="315" s="2" customFormat="1" ht="30" spans="1:51">
      <c r="A315" s="57" t="s">
        <v>14</v>
      </c>
      <c r="B315" s="58" t="s">
        <v>15</v>
      </c>
      <c r="C315" s="58">
        <v>471</v>
      </c>
      <c r="D315" s="62">
        <v>33903000000</v>
      </c>
      <c r="E315" s="42">
        <v>162100000000</v>
      </c>
      <c r="F315" s="65" t="s">
        <v>344</v>
      </c>
      <c r="G315" s="60">
        <v>150</v>
      </c>
      <c r="H315" s="61">
        <v>1125</v>
      </c>
      <c r="I315" s="58" t="s">
        <v>146</v>
      </c>
      <c r="J315" s="58" t="s">
        <v>167</v>
      </c>
      <c r="K315" s="9"/>
      <c r="L315" s="9"/>
      <c r="M315" s="9"/>
      <c r="N315" s="9"/>
      <c r="O315" s="9"/>
      <c r="P315" s="9"/>
      <c r="Q315" s="9"/>
      <c r="R315" s="9"/>
      <c r="S315" s="9"/>
      <c r="T315" s="9"/>
      <c r="U315" s="9"/>
      <c r="V315" s="9"/>
      <c r="W315" s="9"/>
      <c r="X315" s="9"/>
      <c r="Y315" s="9"/>
      <c r="Z315" s="9"/>
      <c r="AA315" s="9"/>
      <c r="AB315" s="9"/>
      <c r="AC315" s="9"/>
      <c r="AD315" s="9"/>
      <c r="AE315" s="9"/>
      <c r="AF315" s="9"/>
      <c r="AG315" s="9"/>
      <c r="AH315" s="9"/>
      <c r="AI315" s="9"/>
      <c r="AJ315" s="9"/>
      <c r="AK315" s="9"/>
      <c r="AL315" s="9"/>
      <c r="AM315" s="9"/>
      <c r="AN315" s="9"/>
      <c r="AO315" s="9"/>
      <c r="AP315" s="9"/>
      <c r="AQ315" s="9"/>
      <c r="AR315" s="9"/>
      <c r="AS315" s="9"/>
      <c r="AT315" s="9"/>
      <c r="AU315" s="9"/>
      <c r="AV315" s="9"/>
      <c r="AW315" s="9"/>
      <c r="AX315" s="9"/>
      <c r="AY315" s="9"/>
    </row>
    <row r="316" s="2" customFormat="1" spans="1:52">
      <c r="A316" s="57" t="s">
        <v>14</v>
      </c>
      <c r="B316" s="58" t="s">
        <v>15</v>
      </c>
      <c r="C316" s="58">
        <v>471</v>
      </c>
      <c r="D316" s="62">
        <v>33903000000</v>
      </c>
      <c r="E316" s="42">
        <v>162100000000</v>
      </c>
      <c r="F316" s="65" t="s">
        <v>345</v>
      </c>
      <c r="G316" s="60">
        <v>180</v>
      </c>
      <c r="H316" s="61">
        <v>99</v>
      </c>
      <c r="I316" s="58" t="s">
        <v>146</v>
      </c>
      <c r="J316" s="58" t="s">
        <v>151</v>
      </c>
      <c r="K316" s="9"/>
      <c r="L316" s="9"/>
      <c r="M316" s="9"/>
      <c r="N316" s="9"/>
      <c r="O316" s="9"/>
      <c r="P316" s="9"/>
      <c r="Q316" s="9"/>
      <c r="R316" s="9"/>
      <c r="S316" s="9"/>
      <c r="T316" s="9"/>
      <c r="U316" s="9"/>
      <c r="V316" s="9"/>
      <c r="W316" s="9"/>
      <c r="X316" s="9"/>
      <c r="Y316" s="9"/>
      <c r="Z316" s="9"/>
      <c r="AA316" s="9"/>
      <c r="AB316" s="9"/>
      <c r="AC316" s="9"/>
      <c r="AD316" s="9"/>
      <c r="AE316" s="9"/>
      <c r="AF316" s="9"/>
      <c r="AG316" s="9"/>
      <c r="AH316" s="9"/>
      <c r="AI316" s="9"/>
      <c r="AJ316" s="9"/>
      <c r="AK316" s="9"/>
      <c r="AL316" s="9"/>
      <c r="AM316" s="9"/>
      <c r="AN316" s="9"/>
      <c r="AO316" s="9"/>
      <c r="AP316" s="9"/>
      <c r="AQ316" s="9"/>
      <c r="AR316" s="9"/>
      <c r="AS316" s="9"/>
      <c r="AT316" s="9"/>
      <c r="AU316" s="9"/>
      <c r="AV316" s="9"/>
      <c r="AW316" s="9"/>
      <c r="AX316" s="9"/>
      <c r="AY316" s="9"/>
      <c r="AZ316" s="90"/>
    </row>
    <row r="317" s="2" customFormat="1" ht="60" spans="1:52">
      <c r="A317" s="57" t="s">
        <v>14</v>
      </c>
      <c r="B317" s="58" t="s">
        <v>15</v>
      </c>
      <c r="C317" s="58">
        <v>471</v>
      </c>
      <c r="D317" s="62">
        <v>33903000000</v>
      </c>
      <c r="E317" s="42">
        <v>162100000000</v>
      </c>
      <c r="F317" s="65" t="s">
        <v>346</v>
      </c>
      <c r="G317" s="60">
        <v>80</v>
      </c>
      <c r="H317" s="61">
        <v>924</v>
      </c>
      <c r="I317" s="58" t="s">
        <v>146</v>
      </c>
      <c r="J317" s="58" t="s">
        <v>167</v>
      </c>
      <c r="K317" s="9"/>
      <c r="L317" s="9"/>
      <c r="M317" s="9"/>
      <c r="N317" s="9"/>
      <c r="O317" s="9"/>
      <c r="P317" s="9"/>
      <c r="Q317" s="9"/>
      <c r="R317" s="9"/>
      <c r="S317" s="9"/>
      <c r="T317" s="9"/>
      <c r="U317" s="9"/>
      <c r="V317" s="9"/>
      <c r="W317" s="9"/>
      <c r="X317" s="9"/>
      <c r="Y317" s="9"/>
      <c r="Z317" s="9"/>
      <c r="AA317" s="9"/>
      <c r="AB317" s="9"/>
      <c r="AC317" s="9"/>
      <c r="AD317" s="9"/>
      <c r="AE317" s="9"/>
      <c r="AF317" s="9"/>
      <c r="AG317" s="9"/>
      <c r="AH317" s="9"/>
      <c r="AI317" s="9"/>
      <c r="AJ317" s="9"/>
      <c r="AK317" s="9"/>
      <c r="AL317" s="9"/>
      <c r="AM317" s="9"/>
      <c r="AN317" s="9"/>
      <c r="AO317" s="9"/>
      <c r="AP317" s="9"/>
      <c r="AQ317" s="9"/>
      <c r="AR317" s="9"/>
      <c r="AS317" s="9"/>
      <c r="AT317" s="9"/>
      <c r="AU317" s="9"/>
      <c r="AV317" s="9"/>
      <c r="AW317" s="9"/>
      <c r="AX317" s="9"/>
      <c r="AY317" s="9"/>
      <c r="AZ317" s="90"/>
    </row>
    <row r="318" s="2" customFormat="1" spans="1:52">
      <c r="A318" s="57" t="s">
        <v>14</v>
      </c>
      <c r="B318" s="58" t="s">
        <v>15</v>
      </c>
      <c r="C318" s="58">
        <v>471</v>
      </c>
      <c r="D318" s="62">
        <v>33903000000</v>
      </c>
      <c r="E318" s="42">
        <v>162100000000</v>
      </c>
      <c r="F318" s="65" t="s">
        <v>347</v>
      </c>
      <c r="G318" s="60">
        <v>80</v>
      </c>
      <c r="H318" s="61">
        <v>154.4</v>
      </c>
      <c r="I318" s="58" t="s">
        <v>146</v>
      </c>
      <c r="J318" s="58" t="s">
        <v>167</v>
      </c>
      <c r="K318" s="9"/>
      <c r="L318" s="9"/>
      <c r="M318" s="9"/>
      <c r="N318" s="9"/>
      <c r="O318" s="9"/>
      <c r="P318" s="9"/>
      <c r="Q318" s="9"/>
      <c r="R318" s="9"/>
      <c r="S318" s="9"/>
      <c r="T318" s="9"/>
      <c r="U318" s="9"/>
      <c r="V318" s="9"/>
      <c r="W318" s="9"/>
      <c r="X318" s="9"/>
      <c r="Y318" s="9"/>
      <c r="Z318" s="9"/>
      <c r="AA318" s="9"/>
      <c r="AB318" s="9"/>
      <c r="AC318" s="9"/>
      <c r="AD318" s="9"/>
      <c r="AE318" s="9"/>
      <c r="AF318" s="9"/>
      <c r="AG318" s="9"/>
      <c r="AH318" s="9"/>
      <c r="AI318" s="9"/>
      <c r="AJ318" s="9"/>
      <c r="AK318" s="9"/>
      <c r="AL318" s="9"/>
      <c r="AM318" s="9"/>
      <c r="AN318" s="9"/>
      <c r="AO318" s="9"/>
      <c r="AP318" s="9"/>
      <c r="AQ318" s="9"/>
      <c r="AR318" s="9"/>
      <c r="AS318" s="9"/>
      <c r="AT318" s="9"/>
      <c r="AU318" s="9"/>
      <c r="AV318" s="9"/>
      <c r="AW318" s="9"/>
      <c r="AX318" s="9"/>
      <c r="AY318" s="9"/>
      <c r="AZ318" s="90"/>
    </row>
    <row r="319" s="2" customFormat="1" spans="1:52">
      <c r="A319" s="57" t="s">
        <v>14</v>
      </c>
      <c r="B319" s="58" t="s">
        <v>15</v>
      </c>
      <c r="C319" s="58">
        <v>471</v>
      </c>
      <c r="D319" s="62">
        <v>33903000000</v>
      </c>
      <c r="E319" s="42">
        <v>162100000000</v>
      </c>
      <c r="F319" s="69" t="s">
        <v>348</v>
      </c>
      <c r="G319" s="58">
        <v>50</v>
      </c>
      <c r="H319" s="61">
        <v>420</v>
      </c>
      <c r="I319" s="58" t="s">
        <v>146</v>
      </c>
      <c r="J319" s="58" t="s">
        <v>167</v>
      </c>
      <c r="K319" s="9"/>
      <c r="L319" s="9"/>
      <c r="M319" s="9"/>
      <c r="N319" s="9"/>
      <c r="O319" s="9"/>
      <c r="P319" s="9"/>
      <c r="Q319" s="9"/>
      <c r="R319" s="9"/>
      <c r="S319" s="9"/>
      <c r="T319" s="9"/>
      <c r="U319" s="9"/>
      <c r="V319" s="9"/>
      <c r="W319" s="9"/>
      <c r="X319" s="9"/>
      <c r="Y319" s="9"/>
      <c r="Z319" s="9"/>
      <c r="AA319" s="9"/>
      <c r="AB319" s="9"/>
      <c r="AC319" s="9"/>
      <c r="AD319" s="9"/>
      <c r="AE319" s="9"/>
      <c r="AF319" s="9"/>
      <c r="AG319" s="9"/>
      <c r="AH319" s="9"/>
      <c r="AI319" s="9"/>
      <c r="AJ319" s="9"/>
      <c r="AK319" s="9"/>
      <c r="AL319" s="9"/>
      <c r="AM319" s="9"/>
      <c r="AN319" s="9"/>
      <c r="AO319" s="9"/>
      <c r="AP319" s="9"/>
      <c r="AQ319" s="9"/>
      <c r="AR319" s="9"/>
      <c r="AS319" s="9"/>
      <c r="AT319" s="9"/>
      <c r="AU319" s="9"/>
      <c r="AV319" s="9"/>
      <c r="AW319" s="9"/>
      <c r="AX319" s="9"/>
      <c r="AY319" s="9"/>
      <c r="AZ319" s="90"/>
    </row>
    <row r="320" s="2" customFormat="1" spans="1:52">
      <c r="A320" s="43" t="s">
        <v>14</v>
      </c>
      <c r="B320" s="71" t="s">
        <v>15</v>
      </c>
      <c r="C320" s="58">
        <v>471</v>
      </c>
      <c r="D320" s="72">
        <v>33903000000</v>
      </c>
      <c r="E320" s="42">
        <v>162100000000</v>
      </c>
      <c r="F320" s="47" t="s">
        <v>349</v>
      </c>
      <c r="G320" s="50">
        <v>50</v>
      </c>
      <c r="H320" s="61">
        <v>200</v>
      </c>
      <c r="I320" s="71" t="s">
        <v>146</v>
      </c>
      <c r="J320" s="71" t="s">
        <v>151</v>
      </c>
      <c r="K320" s="9"/>
      <c r="L320" s="9"/>
      <c r="M320" s="9"/>
      <c r="N320" s="9"/>
      <c r="O320" s="9"/>
      <c r="P320" s="9"/>
      <c r="Q320" s="9"/>
      <c r="R320" s="9"/>
      <c r="S320" s="9"/>
      <c r="T320" s="9"/>
      <c r="U320" s="9"/>
      <c r="V320" s="9"/>
      <c r="W320" s="9"/>
      <c r="X320" s="9"/>
      <c r="Y320" s="9"/>
      <c r="Z320" s="9"/>
      <c r="AA320" s="9"/>
      <c r="AB320" s="9"/>
      <c r="AC320" s="9"/>
      <c r="AD320" s="9"/>
      <c r="AE320" s="9"/>
      <c r="AF320" s="9"/>
      <c r="AG320" s="9"/>
      <c r="AH320" s="9"/>
      <c r="AI320" s="9"/>
      <c r="AJ320" s="9"/>
      <c r="AK320" s="9"/>
      <c r="AL320" s="9"/>
      <c r="AM320" s="9"/>
      <c r="AN320" s="9"/>
      <c r="AO320" s="9"/>
      <c r="AP320" s="9"/>
      <c r="AQ320" s="9"/>
      <c r="AR320" s="9"/>
      <c r="AS320" s="9"/>
      <c r="AT320" s="9"/>
      <c r="AU320" s="9"/>
      <c r="AV320" s="9"/>
      <c r="AW320" s="9"/>
      <c r="AX320" s="9"/>
      <c r="AY320" s="9"/>
      <c r="AZ320" s="90"/>
    </row>
    <row r="321" s="2" customFormat="1" ht="30" spans="1:52">
      <c r="A321" s="57" t="s">
        <v>14</v>
      </c>
      <c r="B321" s="58" t="s">
        <v>15</v>
      </c>
      <c r="C321" s="58">
        <v>471</v>
      </c>
      <c r="D321" s="62">
        <v>33903000000</v>
      </c>
      <c r="E321" s="42">
        <v>162100000000</v>
      </c>
      <c r="F321" s="65" t="s">
        <v>350</v>
      </c>
      <c r="G321" s="58">
        <v>20</v>
      </c>
      <c r="H321" s="61">
        <v>1223.8</v>
      </c>
      <c r="I321" s="58" t="s">
        <v>146</v>
      </c>
      <c r="J321" s="58" t="s">
        <v>167</v>
      </c>
      <c r="K321" s="9"/>
      <c r="L321" s="9"/>
      <c r="M321" s="9"/>
      <c r="N321" s="9"/>
      <c r="O321" s="9"/>
      <c r="P321" s="9"/>
      <c r="Q321" s="9"/>
      <c r="R321" s="9"/>
      <c r="S321" s="9"/>
      <c r="T321" s="9"/>
      <c r="U321" s="9"/>
      <c r="V321" s="9"/>
      <c r="W321" s="9"/>
      <c r="X321" s="9"/>
      <c r="Y321" s="9"/>
      <c r="Z321" s="9"/>
      <c r="AA321" s="9"/>
      <c r="AB321" s="9"/>
      <c r="AC321" s="9"/>
      <c r="AD321" s="9"/>
      <c r="AE321" s="9"/>
      <c r="AF321" s="9"/>
      <c r="AG321" s="9"/>
      <c r="AH321" s="9"/>
      <c r="AI321" s="9"/>
      <c r="AJ321" s="9"/>
      <c r="AK321" s="9"/>
      <c r="AL321" s="9"/>
      <c r="AM321" s="9"/>
      <c r="AN321" s="9"/>
      <c r="AO321" s="9"/>
      <c r="AP321" s="9"/>
      <c r="AQ321" s="9"/>
      <c r="AR321" s="9"/>
      <c r="AS321" s="9"/>
      <c r="AT321" s="9"/>
      <c r="AU321" s="9"/>
      <c r="AV321" s="9"/>
      <c r="AW321" s="9"/>
      <c r="AX321" s="9"/>
      <c r="AY321" s="9"/>
      <c r="AZ321" s="90"/>
    </row>
    <row r="322" s="2" customFormat="1" ht="30" spans="1:51">
      <c r="A322" s="57" t="s">
        <v>14</v>
      </c>
      <c r="B322" s="58" t="s">
        <v>15</v>
      </c>
      <c r="C322" s="58">
        <v>471</v>
      </c>
      <c r="D322" s="62">
        <v>33903000000</v>
      </c>
      <c r="E322" s="42">
        <v>162100000000</v>
      </c>
      <c r="F322" s="65" t="s">
        <v>351</v>
      </c>
      <c r="G322" s="58">
        <v>12</v>
      </c>
      <c r="H322" s="61">
        <v>850.32</v>
      </c>
      <c r="I322" s="58" t="s">
        <v>146</v>
      </c>
      <c r="J322" s="58" t="s">
        <v>167</v>
      </c>
      <c r="K322" s="9"/>
      <c r="L322" s="9"/>
      <c r="M322" s="9"/>
      <c r="N322" s="9"/>
      <c r="O322" s="9"/>
      <c r="P322" s="9"/>
      <c r="Q322" s="9"/>
      <c r="R322" s="9"/>
      <c r="S322" s="9"/>
      <c r="T322" s="9"/>
      <c r="U322" s="9"/>
      <c r="V322" s="9"/>
      <c r="W322" s="9"/>
      <c r="X322" s="9"/>
      <c r="Y322" s="9"/>
      <c r="Z322" s="9"/>
      <c r="AA322" s="9"/>
      <c r="AB322" s="9"/>
      <c r="AC322" s="9"/>
      <c r="AD322" s="9"/>
      <c r="AE322" s="9"/>
      <c r="AF322" s="9"/>
      <c r="AG322" s="9"/>
      <c r="AH322" s="9"/>
      <c r="AI322" s="9"/>
      <c r="AJ322" s="9"/>
      <c r="AK322" s="9"/>
      <c r="AL322" s="9"/>
      <c r="AM322" s="9"/>
      <c r="AN322" s="9"/>
      <c r="AO322" s="9"/>
      <c r="AP322" s="9"/>
      <c r="AQ322" s="9"/>
      <c r="AR322" s="9"/>
      <c r="AS322" s="9"/>
      <c r="AT322" s="9"/>
      <c r="AU322" s="9"/>
      <c r="AV322" s="9"/>
      <c r="AW322" s="9"/>
      <c r="AX322" s="9"/>
      <c r="AY322" s="9"/>
    </row>
    <row r="323" s="2" customFormat="1" spans="1:51">
      <c r="A323" s="57" t="s">
        <v>14</v>
      </c>
      <c r="B323" s="58" t="s">
        <v>15</v>
      </c>
      <c r="C323" s="58">
        <v>471</v>
      </c>
      <c r="D323" s="62">
        <v>33903000000</v>
      </c>
      <c r="E323" s="42">
        <v>162100000000</v>
      </c>
      <c r="F323" s="65" t="s">
        <v>352</v>
      </c>
      <c r="G323" s="60">
        <v>300</v>
      </c>
      <c r="H323" s="61">
        <v>2589</v>
      </c>
      <c r="I323" s="58" t="s">
        <v>146</v>
      </c>
      <c r="J323" s="58" t="s">
        <v>19</v>
      </c>
      <c r="K323" s="9"/>
      <c r="L323" s="9"/>
      <c r="M323" s="9"/>
      <c r="N323" s="9"/>
      <c r="O323" s="9"/>
      <c r="P323" s="9"/>
      <c r="Q323" s="9"/>
      <c r="R323" s="9"/>
      <c r="S323" s="9"/>
      <c r="T323" s="9"/>
      <c r="U323" s="9"/>
      <c r="V323" s="9"/>
      <c r="W323" s="9"/>
      <c r="X323" s="9"/>
      <c r="Y323" s="9"/>
      <c r="Z323" s="9"/>
      <c r="AA323" s="9"/>
      <c r="AB323" s="9"/>
      <c r="AC323" s="9"/>
      <c r="AD323" s="9"/>
      <c r="AE323" s="9"/>
      <c r="AF323" s="9"/>
      <c r="AG323" s="9"/>
      <c r="AH323" s="9"/>
      <c r="AI323" s="9"/>
      <c r="AJ323" s="9"/>
      <c r="AK323" s="9"/>
      <c r="AL323" s="9"/>
      <c r="AM323" s="9"/>
      <c r="AN323" s="9"/>
      <c r="AO323" s="9"/>
      <c r="AP323" s="9"/>
      <c r="AQ323" s="9"/>
      <c r="AR323" s="9"/>
      <c r="AS323" s="9"/>
      <c r="AT323" s="9"/>
      <c r="AU323" s="9"/>
      <c r="AV323" s="9"/>
      <c r="AW323" s="9"/>
      <c r="AX323" s="9"/>
      <c r="AY323" s="9"/>
    </row>
    <row r="324" s="2" customFormat="1" spans="1:51">
      <c r="A324" s="57" t="s">
        <v>14</v>
      </c>
      <c r="B324" s="58" t="s">
        <v>15</v>
      </c>
      <c r="C324" s="58">
        <v>471</v>
      </c>
      <c r="D324" s="62">
        <v>33903000000</v>
      </c>
      <c r="E324" s="42">
        <v>162100000000</v>
      </c>
      <c r="F324" s="65" t="s">
        <v>353</v>
      </c>
      <c r="G324" s="58">
        <v>100</v>
      </c>
      <c r="H324" s="61">
        <v>708</v>
      </c>
      <c r="I324" s="58" t="s">
        <v>146</v>
      </c>
      <c r="J324" s="58" t="s">
        <v>151</v>
      </c>
      <c r="K324" s="9"/>
      <c r="L324" s="9"/>
      <c r="M324" s="9"/>
      <c r="N324" s="9"/>
      <c r="O324" s="9"/>
      <c r="P324" s="9"/>
      <c r="Q324" s="9"/>
      <c r="R324" s="9"/>
      <c r="S324" s="9"/>
      <c r="T324" s="9"/>
      <c r="U324" s="9"/>
      <c r="V324" s="9"/>
      <c r="W324" s="9"/>
      <c r="X324" s="9"/>
      <c r="Y324" s="9"/>
      <c r="Z324" s="9"/>
      <c r="AA324" s="9"/>
      <c r="AB324" s="9"/>
      <c r="AC324" s="9"/>
      <c r="AD324" s="9"/>
      <c r="AE324" s="9"/>
      <c r="AF324" s="9"/>
      <c r="AG324" s="9"/>
      <c r="AH324" s="9"/>
      <c r="AI324" s="9"/>
      <c r="AJ324" s="9"/>
      <c r="AK324" s="9"/>
      <c r="AL324" s="9"/>
      <c r="AM324" s="9"/>
      <c r="AN324" s="9"/>
      <c r="AO324" s="9"/>
      <c r="AP324" s="9"/>
      <c r="AQ324" s="9"/>
      <c r="AR324" s="9"/>
      <c r="AS324" s="9"/>
      <c r="AT324" s="9"/>
      <c r="AU324" s="9"/>
      <c r="AV324" s="9"/>
      <c r="AW324" s="9"/>
      <c r="AX324" s="9"/>
      <c r="AY324" s="9"/>
    </row>
    <row r="325" s="2" customFormat="1" spans="1:51">
      <c r="A325" s="57" t="s">
        <v>14</v>
      </c>
      <c r="B325" s="58" t="s">
        <v>15</v>
      </c>
      <c r="C325" s="58">
        <v>471</v>
      </c>
      <c r="D325" s="62">
        <v>33903000000</v>
      </c>
      <c r="E325" s="42">
        <v>162100000000</v>
      </c>
      <c r="F325" s="65" t="s">
        <v>354</v>
      </c>
      <c r="G325" s="40">
        <v>80</v>
      </c>
      <c r="H325" s="61">
        <v>400.8</v>
      </c>
      <c r="I325" s="58" t="s">
        <v>146</v>
      </c>
      <c r="J325" s="58" t="s">
        <v>151</v>
      </c>
      <c r="K325" s="9"/>
      <c r="L325" s="9"/>
      <c r="M325" s="9"/>
      <c r="N325" s="9"/>
      <c r="O325" s="9"/>
      <c r="P325" s="9"/>
      <c r="Q325" s="9"/>
      <c r="R325" s="9"/>
      <c r="S325" s="9"/>
      <c r="T325" s="9"/>
      <c r="U325" s="9"/>
      <c r="V325" s="9"/>
      <c r="W325" s="9"/>
      <c r="X325" s="9"/>
      <c r="Y325" s="9"/>
      <c r="Z325" s="9"/>
      <c r="AA325" s="9"/>
      <c r="AB325" s="9"/>
      <c r="AC325" s="9"/>
      <c r="AD325" s="9"/>
      <c r="AE325" s="9"/>
      <c r="AF325" s="9"/>
      <c r="AG325" s="9"/>
      <c r="AH325" s="9"/>
      <c r="AI325" s="9"/>
      <c r="AJ325" s="9"/>
      <c r="AK325" s="9"/>
      <c r="AL325" s="9"/>
      <c r="AM325" s="9"/>
      <c r="AN325" s="9"/>
      <c r="AO325" s="9"/>
      <c r="AP325" s="9"/>
      <c r="AQ325" s="9"/>
      <c r="AR325" s="9"/>
      <c r="AS325" s="9"/>
      <c r="AT325" s="9"/>
      <c r="AU325" s="9"/>
      <c r="AV325" s="9"/>
      <c r="AW325" s="9"/>
      <c r="AX325" s="9"/>
      <c r="AY325" s="9"/>
    </row>
    <row r="326" s="2" customFormat="1" spans="1:10">
      <c r="A326" s="57" t="s">
        <v>14</v>
      </c>
      <c r="B326" s="58" t="s">
        <v>15</v>
      </c>
      <c r="C326" s="58">
        <v>471</v>
      </c>
      <c r="D326" s="62">
        <v>33903000000</v>
      </c>
      <c r="E326" s="42">
        <v>162100000000</v>
      </c>
      <c r="F326" s="65" t="s">
        <v>355</v>
      </c>
      <c r="G326" s="40">
        <v>60</v>
      </c>
      <c r="H326" s="61">
        <v>240</v>
      </c>
      <c r="I326" s="58" t="s">
        <v>146</v>
      </c>
      <c r="J326" s="58" t="s">
        <v>19</v>
      </c>
    </row>
    <row r="327" s="2" customFormat="1" ht="30" spans="1:10">
      <c r="A327" s="57" t="s">
        <v>14</v>
      </c>
      <c r="B327" s="58" t="s">
        <v>15</v>
      </c>
      <c r="C327" s="58">
        <v>471</v>
      </c>
      <c r="D327" s="62">
        <v>33903000000</v>
      </c>
      <c r="E327" s="42">
        <v>162100000000</v>
      </c>
      <c r="F327" s="65" t="s">
        <v>356</v>
      </c>
      <c r="G327" s="40">
        <v>80</v>
      </c>
      <c r="H327" s="61">
        <v>400.8</v>
      </c>
      <c r="I327" s="58" t="s">
        <v>146</v>
      </c>
      <c r="J327" s="58" t="s">
        <v>151</v>
      </c>
    </row>
    <row r="328" s="2" customFormat="1" ht="30" spans="1:10">
      <c r="A328" s="57" t="s">
        <v>14</v>
      </c>
      <c r="B328" s="58" t="s">
        <v>15</v>
      </c>
      <c r="C328" s="58">
        <v>471</v>
      </c>
      <c r="D328" s="62">
        <v>33903000000</v>
      </c>
      <c r="E328" s="42">
        <v>162100000000</v>
      </c>
      <c r="F328" s="65" t="s">
        <v>357</v>
      </c>
      <c r="G328" s="60">
        <v>150</v>
      </c>
      <c r="H328" s="61">
        <v>460.5</v>
      </c>
      <c r="I328" s="58" t="s">
        <v>146</v>
      </c>
      <c r="J328" s="58" t="s">
        <v>167</v>
      </c>
    </row>
    <row r="329" s="2" customFormat="1" ht="30" spans="1:10">
      <c r="A329" s="57" t="s">
        <v>14</v>
      </c>
      <c r="B329" s="58" t="s">
        <v>15</v>
      </c>
      <c r="C329" s="58">
        <v>471</v>
      </c>
      <c r="D329" s="62">
        <v>33903000000</v>
      </c>
      <c r="E329" s="42">
        <v>162100000000</v>
      </c>
      <c r="F329" s="65" t="s">
        <v>358</v>
      </c>
      <c r="G329" s="60">
        <v>120</v>
      </c>
      <c r="H329" s="61">
        <v>387.6</v>
      </c>
      <c r="I329" s="58" t="s">
        <v>146</v>
      </c>
      <c r="J329" s="58" t="s">
        <v>167</v>
      </c>
    </row>
    <row r="330" s="2" customFormat="1" spans="1:10">
      <c r="A330" s="57" t="s">
        <v>14</v>
      </c>
      <c r="B330" s="58" t="s">
        <v>15</v>
      </c>
      <c r="C330" s="58">
        <v>471</v>
      </c>
      <c r="D330" s="62">
        <v>33903000000</v>
      </c>
      <c r="E330" s="42">
        <v>162100000000</v>
      </c>
      <c r="F330" s="57" t="s">
        <v>359</v>
      </c>
      <c r="G330" s="58">
        <v>300</v>
      </c>
      <c r="H330" s="61">
        <v>8142</v>
      </c>
      <c r="I330" s="58" t="s">
        <v>146</v>
      </c>
      <c r="J330" s="58" t="s">
        <v>19</v>
      </c>
    </row>
    <row r="331" s="2" customFormat="1" ht="30" spans="1:10">
      <c r="A331" s="57" t="s">
        <v>14</v>
      </c>
      <c r="B331" s="58" t="s">
        <v>15</v>
      </c>
      <c r="C331" s="58">
        <v>471</v>
      </c>
      <c r="D331" s="62">
        <v>33903000000</v>
      </c>
      <c r="E331" s="42">
        <v>162100000000</v>
      </c>
      <c r="F331" s="65" t="s">
        <v>360</v>
      </c>
      <c r="G331" s="60">
        <v>180</v>
      </c>
      <c r="H331" s="61">
        <v>1976.4</v>
      </c>
      <c r="I331" s="58" t="s">
        <v>146</v>
      </c>
      <c r="J331" s="58" t="s">
        <v>167</v>
      </c>
    </row>
    <row r="332" s="2" customFormat="1" spans="1:10">
      <c r="A332" s="57" t="s">
        <v>14</v>
      </c>
      <c r="B332" s="58" t="s">
        <v>15</v>
      </c>
      <c r="C332" s="58">
        <v>471</v>
      </c>
      <c r="D332" s="62">
        <v>33903000000</v>
      </c>
      <c r="E332" s="42">
        <v>162100000000</v>
      </c>
      <c r="F332" s="65" t="s">
        <v>361</v>
      </c>
      <c r="G332" s="60">
        <v>30</v>
      </c>
      <c r="H332" s="61">
        <v>222.3</v>
      </c>
      <c r="I332" s="58" t="s">
        <v>146</v>
      </c>
      <c r="J332" s="58" t="s">
        <v>167</v>
      </c>
    </row>
    <row r="333" s="2" customFormat="1" ht="30" spans="1:10">
      <c r="A333" s="57" t="s">
        <v>14</v>
      </c>
      <c r="B333" s="58" t="s">
        <v>15</v>
      </c>
      <c r="C333" s="58">
        <v>471</v>
      </c>
      <c r="D333" s="62">
        <v>33903000000</v>
      </c>
      <c r="E333" s="42">
        <v>162100000000</v>
      </c>
      <c r="F333" s="65" t="s">
        <v>362</v>
      </c>
      <c r="G333" s="60">
        <v>80</v>
      </c>
      <c r="H333" s="61">
        <v>936</v>
      </c>
      <c r="I333" s="58" t="s">
        <v>146</v>
      </c>
      <c r="J333" s="58" t="s">
        <v>19</v>
      </c>
    </row>
    <row r="334" s="2" customFormat="1" spans="1:10">
      <c r="A334" s="57" t="s">
        <v>14</v>
      </c>
      <c r="B334" s="58" t="s">
        <v>15</v>
      </c>
      <c r="C334" s="58">
        <v>471</v>
      </c>
      <c r="D334" s="62">
        <v>33903000000</v>
      </c>
      <c r="E334" s="42">
        <v>162100000000</v>
      </c>
      <c r="F334" s="65" t="s">
        <v>363</v>
      </c>
      <c r="G334" s="58">
        <v>20</v>
      </c>
      <c r="H334" s="61">
        <v>216.6</v>
      </c>
      <c r="I334" s="58" t="s">
        <v>146</v>
      </c>
      <c r="J334" s="58" t="s">
        <v>151</v>
      </c>
    </row>
    <row r="335" s="2" customFormat="1" spans="1:10">
      <c r="A335" s="57" t="s">
        <v>14</v>
      </c>
      <c r="B335" s="58" t="s">
        <v>15</v>
      </c>
      <c r="C335" s="58">
        <v>471</v>
      </c>
      <c r="D335" s="62">
        <v>33903000000</v>
      </c>
      <c r="E335" s="42">
        <v>162100000000</v>
      </c>
      <c r="F335" s="65" t="s">
        <v>364</v>
      </c>
      <c r="G335" s="60">
        <v>15</v>
      </c>
      <c r="H335" s="61">
        <v>1939.2</v>
      </c>
      <c r="I335" s="58" t="s">
        <v>146</v>
      </c>
      <c r="J335" s="58" t="s">
        <v>19</v>
      </c>
    </row>
    <row r="336" s="2" customFormat="1" spans="1:10">
      <c r="A336" s="57" t="s">
        <v>14</v>
      </c>
      <c r="B336" s="58" t="s">
        <v>15</v>
      </c>
      <c r="C336" s="58">
        <v>471</v>
      </c>
      <c r="D336" s="62">
        <v>33903000000</v>
      </c>
      <c r="E336" s="42">
        <v>162100000000</v>
      </c>
      <c r="F336" s="65" t="s">
        <v>365</v>
      </c>
      <c r="G336" s="60">
        <v>30</v>
      </c>
      <c r="H336" s="61">
        <v>466.8</v>
      </c>
      <c r="I336" s="58" t="s">
        <v>146</v>
      </c>
      <c r="J336" s="58" t="s">
        <v>151</v>
      </c>
    </row>
    <row r="337" s="2" customFormat="1" spans="1:10">
      <c r="A337" s="57" t="s">
        <v>14</v>
      </c>
      <c r="B337" s="58" t="s">
        <v>15</v>
      </c>
      <c r="C337" s="58">
        <v>471</v>
      </c>
      <c r="D337" s="62">
        <v>33903000000</v>
      </c>
      <c r="E337" s="42">
        <v>162100000000</v>
      </c>
      <c r="F337" s="65" t="s">
        <v>366</v>
      </c>
      <c r="G337" s="60">
        <v>40</v>
      </c>
      <c r="H337" s="61">
        <v>713.2</v>
      </c>
      <c r="I337" s="58" t="s">
        <v>146</v>
      </c>
      <c r="J337" s="58" t="s">
        <v>151</v>
      </c>
    </row>
    <row r="338" s="2" customFormat="1" spans="1:10">
      <c r="A338" s="57" t="s">
        <v>14</v>
      </c>
      <c r="B338" s="58" t="s">
        <v>15</v>
      </c>
      <c r="C338" s="58">
        <v>471</v>
      </c>
      <c r="D338" s="62">
        <v>33903000000</v>
      </c>
      <c r="E338" s="42">
        <v>162100000000</v>
      </c>
      <c r="F338" s="65" t="s">
        <v>367</v>
      </c>
      <c r="G338" s="60">
        <v>50</v>
      </c>
      <c r="H338" s="61">
        <v>37</v>
      </c>
      <c r="I338" s="58" t="s">
        <v>146</v>
      </c>
      <c r="J338" s="58" t="s">
        <v>151</v>
      </c>
    </row>
    <row r="339" s="2" customFormat="1" spans="1:10">
      <c r="A339" s="57" t="s">
        <v>14</v>
      </c>
      <c r="B339" s="58" t="s">
        <v>15</v>
      </c>
      <c r="C339" s="58">
        <v>471</v>
      </c>
      <c r="D339" s="62">
        <v>33903000000</v>
      </c>
      <c r="E339" s="42">
        <v>162100000000</v>
      </c>
      <c r="F339" s="65" t="s">
        <v>368</v>
      </c>
      <c r="G339" s="58">
        <v>20</v>
      </c>
      <c r="H339" s="61">
        <v>2980</v>
      </c>
      <c r="I339" s="58" t="s">
        <v>146</v>
      </c>
      <c r="J339" s="58" t="s">
        <v>19</v>
      </c>
    </row>
    <row r="340" s="2" customFormat="1" spans="1:10">
      <c r="A340" s="57" t="s">
        <v>14</v>
      </c>
      <c r="B340" s="58" t="s">
        <v>15</v>
      </c>
      <c r="C340" s="58">
        <v>471</v>
      </c>
      <c r="D340" s="62">
        <v>33903000000</v>
      </c>
      <c r="E340" s="42">
        <v>162100000000</v>
      </c>
      <c r="F340" s="65" t="s">
        <v>369</v>
      </c>
      <c r="G340" s="60">
        <v>30</v>
      </c>
      <c r="H340" s="61">
        <v>1287.3</v>
      </c>
      <c r="I340" s="58" t="s">
        <v>146</v>
      </c>
      <c r="J340" s="58" t="s">
        <v>151</v>
      </c>
    </row>
    <row r="341" s="2" customFormat="1" spans="1:10">
      <c r="A341" s="57" t="s">
        <v>14</v>
      </c>
      <c r="B341" s="58" t="s">
        <v>15</v>
      </c>
      <c r="C341" s="58">
        <v>471</v>
      </c>
      <c r="D341" s="62">
        <v>33903000000</v>
      </c>
      <c r="E341" s="42">
        <v>162100000000</v>
      </c>
      <c r="F341" s="65" t="s">
        <v>370</v>
      </c>
      <c r="G341" s="60">
        <v>20</v>
      </c>
      <c r="H341" s="61">
        <v>52.2</v>
      </c>
      <c r="I341" s="58" t="s">
        <v>146</v>
      </c>
      <c r="J341" s="58" t="s">
        <v>151</v>
      </c>
    </row>
    <row r="342" s="2" customFormat="1" spans="1:10">
      <c r="A342" s="57" t="s">
        <v>14</v>
      </c>
      <c r="B342" s="58" t="s">
        <v>15</v>
      </c>
      <c r="C342" s="58">
        <v>471</v>
      </c>
      <c r="D342" s="62">
        <v>33903000000</v>
      </c>
      <c r="E342" s="42">
        <v>162100000000</v>
      </c>
      <c r="F342" s="57" t="s">
        <v>371</v>
      </c>
      <c r="G342" s="58">
        <v>30</v>
      </c>
      <c r="H342" s="61">
        <v>830.1</v>
      </c>
      <c r="I342" s="58" t="s">
        <v>146</v>
      </c>
      <c r="J342" s="58" t="s">
        <v>151</v>
      </c>
    </row>
    <row r="343" s="2" customFormat="1" ht="30" spans="1:10">
      <c r="A343" s="57" t="s">
        <v>14</v>
      </c>
      <c r="B343" s="58" t="s">
        <v>15</v>
      </c>
      <c r="C343" s="58">
        <v>471</v>
      </c>
      <c r="D343" s="62">
        <v>33903000000</v>
      </c>
      <c r="E343" s="42">
        <v>162100000000</v>
      </c>
      <c r="F343" s="65" t="s">
        <v>372</v>
      </c>
      <c r="G343" s="60">
        <v>30</v>
      </c>
      <c r="H343" s="61">
        <v>62.4</v>
      </c>
      <c r="I343" s="58" t="s">
        <v>146</v>
      </c>
      <c r="J343" s="58" t="s">
        <v>151</v>
      </c>
    </row>
    <row r="344" s="2" customFormat="1" ht="60" spans="1:10">
      <c r="A344" s="57" t="s">
        <v>14</v>
      </c>
      <c r="B344" s="58" t="s">
        <v>15</v>
      </c>
      <c r="C344" s="58">
        <v>471</v>
      </c>
      <c r="D344" s="62">
        <v>33903000000</v>
      </c>
      <c r="E344" s="42">
        <v>162100000000</v>
      </c>
      <c r="F344" s="65" t="s">
        <v>373</v>
      </c>
      <c r="G344" s="60">
        <v>50</v>
      </c>
      <c r="H344" s="61">
        <v>557</v>
      </c>
      <c r="I344" s="58" t="s">
        <v>146</v>
      </c>
      <c r="J344" s="58" t="s">
        <v>151</v>
      </c>
    </row>
    <row r="345" s="2" customFormat="1" spans="1:10">
      <c r="A345" s="57" t="s">
        <v>14</v>
      </c>
      <c r="B345" s="58" t="s">
        <v>15</v>
      </c>
      <c r="C345" s="58">
        <v>471</v>
      </c>
      <c r="D345" s="62">
        <v>33903000000</v>
      </c>
      <c r="E345" s="42">
        <v>162100000000</v>
      </c>
      <c r="F345" s="65" t="s">
        <v>374</v>
      </c>
      <c r="G345" s="60">
        <v>80</v>
      </c>
      <c r="H345" s="61">
        <v>666.4</v>
      </c>
      <c r="I345" s="58" t="s">
        <v>146</v>
      </c>
      <c r="J345" s="58" t="s">
        <v>167</v>
      </c>
    </row>
    <row r="346" s="2" customFormat="1" ht="30" spans="1:10">
      <c r="A346" s="57" t="s">
        <v>14</v>
      </c>
      <c r="B346" s="58" t="s">
        <v>15</v>
      </c>
      <c r="C346" s="58">
        <v>471</v>
      </c>
      <c r="D346" s="62">
        <v>33903000000</v>
      </c>
      <c r="E346" s="42">
        <v>162100000000</v>
      </c>
      <c r="F346" s="65" t="s">
        <v>375</v>
      </c>
      <c r="G346" s="60">
        <v>36</v>
      </c>
      <c r="H346" s="61">
        <v>592.2</v>
      </c>
      <c r="I346" s="58" t="s">
        <v>146</v>
      </c>
      <c r="J346" s="58" t="s">
        <v>151</v>
      </c>
    </row>
    <row r="347" s="2" customFormat="1" ht="30" spans="1:10">
      <c r="A347" s="57" t="s">
        <v>14</v>
      </c>
      <c r="B347" s="58" t="s">
        <v>15</v>
      </c>
      <c r="C347" s="58">
        <v>471</v>
      </c>
      <c r="D347" s="62">
        <v>33903000000</v>
      </c>
      <c r="E347" s="42">
        <v>162100000000</v>
      </c>
      <c r="F347" s="65" t="s">
        <v>376</v>
      </c>
      <c r="G347" s="60">
        <v>36</v>
      </c>
      <c r="H347" s="61">
        <v>514.44</v>
      </c>
      <c r="I347" s="58" t="s">
        <v>146</v>
      </c>
      <c r="J347" s="58" t="s">
        <v>151</v>
      </c>
    </row>
    <row r="348" s="2" customFormat="1" spans="1:10">
      <c r="A348" s="57" t="s">
        <v>14</v>
      </c>
      <c r="B348" s="58" t="s">
        <v>15</v>
      </c>
      <c r="C348" s="58">
        <v>471</v>
      </c>
      <c r="D348" s="62">
        <v>33903000000</v>
      </c>
      <c r="E348" s="42">
        <v>162100000000</v>
      </c>
      <c r="F348" s="57" t="s">
        <v>377</v>
      </c>
      <c r="G348" s="58">
        <v>150</v>
      </c>
      <c r="H348" s="61">
        <v>118.5</v>
      </c>
      <c r="I348" s="58" t="s">
        <v>146</v>
      </c>
      <c r="J348" s="58" t="s">
        <v>151</v>
      </c>
    </row>
    <row r="349" s="2" customFormat="1" ht="60" spans="1:10">
      <c r="A349" s="57" t="s">
        <v>14</v>
      </c>
      <c r="B349" s="58" t="s">
        <v>15</v>
      </c>
      <c r="C349" s="58">
        <v>471</v>
      </c>
      <c r="D349" s="62">
        <v>33903000000</v>
      </c>
      <c r="E349" s="42">
        <v>162100000000</v>
      </c>
      <c r="F349" s="65" t="s">
        <v>378</v>
      </c>
      <c r="G349" s="60">
        <v>100</v>
      </c>
      <c r="H349" s="61">
        <v>387</v>
      </c>
      <c r="I349" s="58" t="s">
        <v>146</v>
      </c>
      <c r="J349" s="58" t="s">
        <v>167</v>
      </c>
    </row>
    <row r="350" s="2" customFormat="1" ht="30" spans="1:10">
      <c r="A350" s="57" t="s">
        <v>14</v>
      </c>
      <c r="B350" s="58" t="s">
        <v>15</v>
      </c>
      <c r="C350" s="58">
        <v>471</v>
      </c>
      <c r="D350" s="62">
        <v>33903000000</v>
      </c>
      <c r="E350" s="42">
        <v>162100000000</v>
      </c>
      <c r="F350" s="65" t="s">
        <v>379</v>
      </c>
      <c r="G350" s="40">
        <v>24</v>
      </c>
      <c r="H350" s="61">
        <v>36.72</v>
      </c>
      <c r="I350" s="58" t="s">
        <v>146</v>
      </c>
      <c r="J350" s="58" t="s">
        <v>151</v>
      </c>
    </row>
    <row r="351" s="2" customFormat="1" spans="1:10">
      <c r="A351" s="57" t="s">
        <v>14</v>
      </c>
      <c r="B351" s="58" t="s">
        <v>15</v>
      </c>
      <c r="C351" s="58">
        <v>471</v>
      </c>
      <c r="D351" s="62">
        <v>33903000000</v>
      </c>
      <c r="E351" s="42">
        <v>162100000000</v>
      </c>
      <c r="F351" s="65" t="s">
        <v>380</v>
      </c>
      <c r="G351" s="60">
        <v>120</v>
      </c>
      <c r="H351" s="61">
        <v>164.4</v>
      </c>
      <c r="I351" s="58" t="s">
        <v>146</v>
      </c>
      <c r="J351" s="58" t="s">
        <v>151</v>
      </c>
    </row>
    <row r="352" s="2" customFormat="1" spans="1:10">
      <c r="A352" s="57" t="s">
        <v>14</v>
      </c>
      <c r="B352" s="58" t="s">
        <v>15</v>
      </c>
      <c r="C352" s="58">
        <v>471</v>
      </c>
      <c r="D352" s="62">
        <v>33903000000</v>
      </c>
      <c r="E352" s="42">
        <v>162100000000</v>
      </c>
      <c r="F352" s="57" t="s">
        <v>381</v>
      </c>
      <c r="G352" s="58">
        <v>50</v>
      </c>
      <c r="H352" s="61">
        <v>228.5</v>
      </c>
      <c r="I352" s="58" t="s">
        <v>146</v>
      </c>
      <c r="J352" s="58" t="s">
        <v>167</v>
      </c>
    </row>
    <row r="353" s="2" customFormat="1" ht="30" spans="1:10">
      <c r="A353" s="57" t="s">
        <v>14</v>
      </c>
      <c r="B353" s="58" t="s">
        <v>15</v>
      </c>
      <c r="C353" s="58">
        <v>471</v>
      </c>
      <c r="D353" s="62">
        <v>33903000000</v>
      </c>
      <c r="E353" s="42">
        <v>162100000000</v>
      </c>
      <c r="F353" s="65" t="s">
        <v>382</v>
      </c>
      <c r="G353" s="40">
        <v>36</v>
      </c>
      <c r="H353" s="61">
        <v>38.88</v>
      </c>
      <c r="I353" s="58" t="s">
        <v>146</v>
      </c>
      <c r="J353" s="58" t="s">
        <v>151</v>
      </c>
    </row>
    <row r="354" s="2" customFormat="1" spans="1:10">
      <c r="A354" s="57" t="s">
        <v>14</v>
      </c>
      <c r="B354" s="58" t="s">
        <v>15</v>
      </c>
      <c r="C354" s="58">
        <v>471</v>
      </c>
      <c r="D354" s="62">
        <v>33903000000</v>
      </c>
      <c r="E354" s="42">
        <v>162100000000</v>
      </c>
      <c r="F354" s="65" t="s">
        <v>383</v>
      </c>
      <c r="G354" s="60">
        <v>20</v>
      </c>
      <c r="H354" s="61">
        <v>446</v>
      </c>
      <c r="I354" s="58" t="s">
        <v>146</v>
      </c>
      <c r="J354" s="58" t="s">
        <v>167</v>
      </c>
    </row>
    <row r="355" s="6" customFormat="1" ht="30" spans="1:52">
      <c r="A355" s="57" t="s">
        <v>14</v>
      </c>
      <c r="B355" s="58" t="s">
        <v>15</v>
      </c>
      <c r="C355" s="58">
        <v>471</v>
      </c>
      <c r="D355" s="62">
        <v>33903000000</v>
      </c>
      <c r="E355" s="42">
        <v>162100000000</v>
      </c>
      <c r="F355" s="65" t="s">
        <v>384</v>
      </c>
      <c r="G355" s="60">
        <v>40</v>
      </c>
      <c r="H355" s="61">
        <v>649.6</v>
      </c>
      <c r="I355" s="58" t="s">
        <v>146</v>
      </c>
      <c r="J355" s="58" t="s">
        <v>167</v>
      </c>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row>
    <row r="356" s="6" customFormat="1" ht="30" spans="1:52">
      <c r="A356" s="57" t="s">
        <v>14</v>
      </c>
      <c r="B356" s="58" t="s">
        <v>15</v>
      </c>
      <c r="C356" s="58">
        <v>471</v>
      </c>
      <c r="D356" s="62">
        <v>33903000000</v>
      </c>
      <c r="E356" s="42">
        <v>162100000000</v>
      </c>
      <c r="F356" s="65" t="s">
        <v>385</v>
      </c>
      <c r="G356" s="60">
        <v>200</v>
      </c>
      <c r="H356" s="61">
        <v>368</v>
      </c>
      <c r="I356" s="58" t="s">
        <v>146</v>
      </c>
      <c r="J356" s="58" t="s">
        <v>151</v>
      </c>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row>
    <row r="357" s="6" customFormat="1" ht="30" spans="1:52">
      <c r="A357" s="57" t="s">
        <v>14</v>
      </c>
      <c r="B357" s="58" t="s">
        <v>15</v>
      </c>
      <c r="C357" s="58">
        <v>471</v>
      </c>
      <c r="D357" s="62">
        <v>33903000000</v>
      </c>
      <c r="E357" s="42">
        <v>162100000000</v>
      </c>
      <c r="F357" s="65" t="s">
        <v>386</v>
      </c>
      <c r="G357" s="60">
        <v>64</v>
      </c>
      <c r="H357" s="61">
        <v>207.36</v>
      </c>
      <c r="I357" s="58" t="s">
        <v>146</v>
      </c>
      <c r="J357" s="58" t="s">
        <v>167</v>
      </c>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row>
    <row r="358" s="6" customFormat="1" ht="30" spans="1:52">
      <c r="A358" s="57" t="s">
        <v>14</v>
      </c>
      <c r="B358" s="58" t="s">
        <v>15</v>
      </c>
      <c r="C358" s="58">
        <v>471</v>
      </c>
      <c r="D358" s="62">
        <v>33903000000</v>
      </c>
      <c r="E358" s="42">
        <v>162100000000</v>
      </c>
      <c r="F358" s="65" t="s">
        <v>387</v>
      </c>
      <c r="G358" s="60">
        <v>10</v>
      </c>
      <c r="H358" s="61">
        <v>1250</v>
      </c>
      <c r="I358" s="58" t="s">
        <v>146</v>
      </c>
      <c r="J358" s="58" t="s">
        <v>19</v>
      </c>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row>
    <row r="359" s="6" customFormat="1" spans="1:52">
      <c r="A359" s="57" t="s">
        <v>14</v>
      </c>
      <c r="B359" s="58" t="s">
        <v>15</v>
      </c>
      <c r="C359" s="58">
        <v>471</v>
      </c>
      <c r="D359" s="62">
        <v>33903000000</v>
      </c>
      <c r="E359" s="42">
        <v>162100000000</v>
      </c>
      <c r="F359" s="57" t="s">
        <v>388</v>
      </c>
      <c r="G359" s="60">
        <v>4000</v>
      </c>
      <c r="H359" s="61">
        <v>11080</v>
      </c>
      <c r="I359" s="58" t="s">
        <v>146</v>
      </c>
      <c r="J359" s="58" t="s">
        <v>389</v>
      </c>
      <c r="K359" s="2"/>
      <c r="L359" s="9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row>
    <row r="360" s="6" customFormat="1" spans="1:52">
      <c r="A360" s="57" t="s">
        <v>14</v>
      </c>
      <c r="B360" s="58" t="s">
        <v>15</v>
      </c>
      <c r="C360" s="58">
        <v>471</v>
      </c>
      <c r="D360" s="62">
        <v>33903000000</v>
      </c>
      <c r="E360" s="42">
        <v>162100000000</v>
      </c>
      <c r="F360" s="57" t="s">
        <v>390</v>
      </c>
      <c r="G360" s="60">
        <v>4000</v>
      </c>
      <c r="H360" s="61">
        <v>4920</v>
      </c>
      <c r="I360" s="58" t="s">
        <v>146</v>
      </c>
      <c r="J360" s="58" t="s">
        <v>389</v>
      </c>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row>
    <row r="361" s="6" customFormat="1" spans="1:52">
      <c r="A361" s="39" t="s">
        <v>14</v>
      </c>
      <c r="B361" s="40" t="s">
        <v>15</v>
      </c>
      <c r="C361" s="40">
        <v>471</v>
      </c>
      <c r="D361" s="41">
        <v>33903000000</v>
      </c>
      <c r="E361" s="42">
        <v>162100000000</v>
      </c>
      <c r="F361" s="47" t="s">
        <v>391</v>
      </c>
      <c r="G361" s="68">
        <v>200</v>
      </c>
      <c r="H361" s="61">
        <v>2492</v>
      </c>
      <c r="I361" s="40" t="s">
        <v>146</v>
      </c>
      <c r="J361" s="40" t="s">
        <v>167</v>
      </c>
      <c r="K361" s="80"/>
      <c r="L361" s="80"/>
      <c r="M361" s="80"/>
      <c r="N361" s="80"/>
      <c r="O361" s="80"/>
      <c r="P361" s="80"/>
      <c r="Q361" s="80"/>
      <c r="R361" s="80"/>
      <c r="S361" s="80"/>
      <c r="T361" s="80"/>
      <c r="U361" s="80"/>
      <c r="V361" s="80"/>
      <c r="W361" s="80"/>
      <c r="X361" s="80"/>
      <c r="Y361" s="80"/>
      <c r="Z361" s="80"/>
      <c r="AA361" s="80"/>
      <c r="AB361" s="80"/>
      <c r="AC361" s="80"/>
      <c r="AD361" s="80"/>
      <c r="AE361" s="80"/>
      <c r="AF361" s="80"/>
      <c r="AG361" s="80"/>
      <c r="AH361" s="80"/>
      <c r="AI361" s="80"/>
      <c r="AJ361" s="80"/>
      <c r="AK361" s="80"/>
      <c r="AL361" s="80"/>
      <c r="AM361" s="80"/>
      <c r="AN361" s="80"/>
      <c r="AO361" s="80"/>
      <c r="AP361" s="80"/>
      <c r="AQ361" s="80"/>
      <c r="AR361" s="80"/>
      <c r="AS361" s="80"/>
      <c r="AT361" s="80"/>
      <c r="AU361" s="80"/>
      <c r="AV361" s="80"/>
      <c r="AW361" s="80"/>
      <c r="AX361" s="80"/>
      <c r="AY361" s="80"/>
      <c r="AZ361" s="93"/>
    </row>
    <row r="362" s="6" customFormat="1" spans="1:52">
      <c r="A362" s="39" t="s">
        <v>14</v>
      </c>
      <c r="B362" s="40" t="s">
        <v>15</v>
      </c>
      <c r="C362" s="40">
        <v>471</v>
      </c>
      <c r="D362" s="41">
        <v>33903000000</v>
      </c>
      <c r="E362" s="42">
        <v>162100000000</v>
      </c>
      <c r="F362" s="47" t="s">
        <v>392</v>
      </c>
      <c r="G362" s="68">
        <v>200</v>
      </c>
      <c r="H362" s="61">
        <v>1960</v>
      </c>
      <c r="I362" s="40" t="s">
        <v>146</v>
      </c>
      <c r="J362" s="40" t="s">
        <v>167</v>
      </c>
      <c r="K362" s="80"/>
      <c r="L362" s="80"/>
      <c r="M362" s="80"/>
      <c r="N362" s="80"/>
      <c r="O362" s="80"/>
      <c r="P362" s="80"/>
      <c r="Q362" s="80"/>
      <c r="R362" s="80"/>
      <c r="S362" s="80"/>
      <c r="T362" s="80"/>
      <c r="U362" s="80"/>
      <c r="V362" s="80"/>
      <c r="W362" s="80"/>
      <c r="X362" s="80"/>
      <c r="Y362" s="80"/>
      <c r="Z362" s="80"/>
      <c r="AA362" s="80"/>
      <c r="AB362" s="80"/>
      <c r="AC362" s="80"/>
      <c r="AD362" s="80"/>
      <c r="AE362" s="80"/>
      <c r="AF362" s="80"/>
      <c r="AG362" s="80"/>
      <c r="AH362" s="80"/>
      <c r="AI362" s="80"/>
      <c r="AJ362" s="80"/>
      <c r="AK362" s="80"/>
      <c r="AL362" s="80"/>
      <c r="AM362" s="80"/>
      <c r="AN362" s="80"/>
      <c r="AO362" s="80"/>
      <c r="AP362" s="80"/>
      <c r="AQ362" s="80"/>
      <c r="AR362" s="80"/>
      <c r="AS362" s="80"/>
      <c r="AT362" s="80"/>
      <c r="AU362" s="80"/>
      <c r="AV362" s="80"/>
      <c r="AW362" s="80"/>
      <c r="AX362" s="80"/>
      <c r="AY362" s="80"/>
      <c r="AZ362" s="93"/>
    </row>
    <row r="363" s="6" customFormat="1" spans="1:52">
      <c r="A363" s="39" t="s">
        <v>14</v>
      </c>
      <c r="B363" s="40" t="s">
        <v>15</v>
      </c>
      <c r="C363" s="40">
        <v>471</v>
      </c>
      <c r="D363" s="41">
        <v>33903000000</v>
      </c>
      <c r="E363" s="42">
        <v>162100000000</v>
      </c>
      <c r="F363" s="47" t="s">
        <v>393</v>
      </c>
      <c r="G363" s="68">
        <v>200</v>
      </c>
      <c r="H363" s="61">
        <v>1960</v>
      </c>
      <c r="I363" s="40" t="s">
        <v>146</v>
      </c>
      <c r="J363" s="40" t="s">
        <v>167</v>
      </c>
      <c r="K363" s="80"/>
      <c r="L363" s="80"/>
      <c r="M363" s="80"/>
      <c r="N363" s="80"/>
      <c r="O363" s="80"/>
      <c r="P363" s="80"/>
      <c r="Q363" s="80"/>
      <c r="R363" s="80"/>
      <c r="S363" s="80"/>
      <c r="T363" s="80"/>
      <c r="U363" s="80"/>
      <c r="V363" s="80"/>
      <c r="W363" s="80"/>
      <c r="X363" s="80"/>
      <c r="Y363" s="80"/>
      <c r="Z363" s="80"/>
      <c r="AA363" s="80"/>
      <c r="AB363" s="80"/>
      <c r="AC363" s="80"/>
      <c r="AD363" s="80"/>
      <c r="AE363" s="80"/>
      <c r="AF363" s="80"/>
      <c r="AG363" s="80"/>
      <c r="AH363" s="80"/>
      <c r="AI363" s="80"/>
      <c r="AJ363" s="80"/>
      <c r="AK363" s="80"/>
      <c r="AL363" s="80"/>
      <c r="AM363" s="80"/>
      <c r="AN363" s="80"/>
      <c r="AO363" s="80"/>
      <c r="AP363" s="80"/>
      <c r="AQ363" s="80"/>
      <c r="AR363" s="80"/>
      <c r="AS363" s="80"/>
      <c r="AT363" s="80"/>
      <c r="AU363" s="80"/>
      <c r="AV363" s="80"/>
      <c r="AW363" s="80"/>
      <c r="AX363" s="80"/>
      <c r="AY363" s="80"/>
      <c r="AZ363" s="93"/>
    </row>
    <row r="364" s="6" customFormat="1" spans="1:52">
      <c r="A364" s="47" t="s">
        <v>14</v>
      </c>
      <c r="B364" s="50" t="s">
        <v>15</v>
      </c>
      <c r="C364" s="40">
        <v>471</v>
      </c>
      <c r="D364" s="91">
        <v>33903000000</v>
      </c>
      <c r="E364" s="42">
        <v>162100000000</v>
      </c>
      <c r="F364" s="47" t="s">
        <v>31</v>
      </c>
      <c r="G364" s="68">
        <v>300</v>
      </c>
      <c r="H364" s="61">
        <v>3114</v>
      </c>
      <c r="I364" s="50" t="s">
        <v>146</v>
      </c>
      <c r="J364" s="50" t="s">
        <v>167</v>
      </c>
      <c r="K364" s="80"/>
      <c r="L364" s="80"/>
      <c r="M364" s="80"/>
      <c r="N364" s="80"/>
      <c r="O364" s="80"/>
      <c r="P364" s="80"/>
      <c r="Q364" s="80"/>
      <c r="R364" s="80"/>
      <c r="S364" s="80"/>
      <c r="T364" s="80"/>
      <c r="U364" s="80"/>
      <c r="V364" s="80"/>
      <c r="W364" s="80"/>
      <c r="X364" s="80"/>
      <c r="Y364" s="80"/>
      <c r="Z364" s="80"/>
      <c r="AA364" s="80"/>
      <c r="AB364" s="80"/>
      <c r="AC364" s="80"/>
      <c r="AD364" s="80"/>
      <c r="AE364" s="80"/>
      <c r="AF364" s="80"/>
      <c r="AG364" s="80"/>
      <c r="AH364" s="80"/>
      <c r="AI364" s="80"/>
      <c r="AJ364" s="80"/>
      <c r="AK364" s="80"/>
      <c r="AL364" s="80"/>
      <c r="AM364" s="80"/>
      <c r="AN364" s="80"/>
      <c r="AO364" s="80"/>
      <c r="AP364" s="80"/>
      <c r="AQ364" s="80"/>
      <c r="AR364" s="80"/>
      <c r="AS364" s="80"/>
      <c r="AT364" s="80"/>
      <c r="AU364" s="80"/>
      <c r="AV364" s="80"/>
      <c r="AW364" s="80"/>
      <c r="AX364" s="80"/>
      <c r="AY364" s="80"/>
      <c r="AZ364" s="93"/>
    </row>
    <row r="365" s="6" customFormat="1" spans="1:51">
      <c r="A365" s="39" t="s">
        <v>14</v>
      </c>
      <c r="B365" s="40" t="s">
        <v>15</v>
      </c>
      <c r="C365" s="40">
        <v>471</v>
      </c>
      <c r="D365" s="41">
        <v>33903000000</v>
      </c>
      <c r="E365" s="42">
        <v>162100000000</v>
      </c>
      <c r="F365" s="47" t="s">
        <v>394</v>
      </c>
      <c r="G365" s="68">
        <v>170</v>
      </c>
      <c r="H365" s="61">
        <v>499.8</v>
      </c>
      <c r="I365" s="40" t="s">
        <v>146</v>
      </c>
      <c r="J365" s="40" t="s">
        <v>167</v>
      </c>
      <c r="K365" s="80"/>
      <c r="L365" s="80"/>
      <c r="M365" s="80"/>
      <c r="N365" s="80"/>
      <c r="O365" s="80"/>
      <c r="P365" s="80"/>
      <c r="Q365" s="80"/>
      <c r="R365" s="80"/>
      <c r="S365" s="80"/>
      <c r="T365" s="80"/>
      <c r="U365" s="80"/>
      <c r="V365" s="80"/>
      <c r="W365" s="80"/>
      <c r="X365" s="80"/>
      <c r="Y365" s="80"/>
      <c r="Z365" s="80"/>
      <c r="AA365" s="80"/>
      <c r="AB365" s="80"/>
      <c r="AC365" s="80"/>
      <c r="AD365" s="80"/>
      <c r="AE365" s="80"/>
      <c r="AF365" s="80"/>
      <c r="AG365" s="80"/>
      <c r="AH365" s="80"/>
      <c r="AI365" s="80"/>
      <c r="AJ365" s="80"/>
      <c r="AK365" s="80"/>
      <c r="AL365" s="80"/>
      <c r="AM365" s="80"/>
      <c r="AN365" s="80"/>
      <c r="AO365" s="80"/>
      <c r="AP365" s="80"/>
      <c r="AQ365" s="80"/>
      <c r="AR365" s="80"/>
      <c r="AS365" s="80"/>
      <c r="AT365" s="80"/>
      <c r="AU365" s="80"/>
      <c r="AV365" s="80"/>
      <c r="AW365" s="80"/>
      <c r="AX365" s="80"/>
      <c r="AY365" s="80"/>
    </row>
    <row r="366" s="6" customFormat="1" spans="1:51">
      <c r="A366" s="39" t="s">
        <v>14</v>
      </c>
      <c r="B366" s="40" t="s">
        <v>15</v>
      </c>
      <c r="C366" s="40">
        <v>471</v>
      </c>
      <c r="D366" s="41">
        <v>33903000000</v>
      </c>
      <c r="E366" s="42">
        <v>162100000000</v>
      </c>
      <c r="F366" s="47" t="s">
        <v>395</v>
      </c>
      <c r="G366" s="68">
        <v>100</v>
      </c>
      <c r="H366" s="61">
        <v>520</v>
      </c>
      <c r="I366" s="40" t="s">
        <v>146</v>
      </c>
      <c r="J366" s="40" t="s">
        <v>167</v>
      </c>
      <c r="K366" s="80"/>
      <c r="L366" s="80"/>
      <c r="M366" s="80"/>
      <c r="N366" s="80"/>
      <c r="O366" s="80"/>
      <c r="P366" s="80"/>
      <c r="Q366" s="80"/>
      <c r="R366" s="80"/>
      <c r="S366" s="80"/>
      <c r="T366" s="80"/>
      <c r="U366" s="80"/>
      <c r="V366" s="80"/>
      <c r="W366" s="80"/>
      <c r="X366" s="80"/>
      <c r="Y366" s="80"/>
      <c r="Z366" s="80"/>
      <c r="AA366" s="80"/>
      <c r="AB366" s="80"/>
      <c r="AC366" s="80"/>
      <c r="AD366" s="80"/>
      <c r="AE366" s="80"/>
      <c r="AF366" s="80"/>
      <c r="AG366" s="80"/>
      <c r="AH366" s="80"/>
      <c r="AI366" s="80"/>
      <c r="AJ366" s="80"/>
      <c r="AK366" s="80"/>
      <c r="AL366" s="80"/>
      <c r="AM366" s="80"/>
      <c r="AN366" s="80"/>
      <c r="AO366" s="80"/>
      <c r="AP366" s="80"/>
      <c r="AQ366" s="80"/>
      <c r="AR366" s="80"/>
      <c r="AS366" s="80"/>
      <c r="AT366" s="80"/>
      <c r="AU366" s="80"/>
      <c r="AV366" s="80"/>
      <c r="AW366" s="80"/>
      <c r="AX366" s="80"/>
      <c r="AY366" s="80"/>
    </row>
    <row r="367" s="6" customFormat="1" ht="30" spans="1:51">
      <c r="A367" s="39" t="s">
        <v>14</v>
      </c>
      <c r="B367" s="40" t="s">
        <v>15</v>
      </c>
      <c r="C367" s="40">
        <v>471</v>
      </c>
      <c r="D367" s="41">
        <v>33903000000</v>
      </c>
      <c r="E367" s="42">
        <v>162100000000</v>
      </c>
      <c r="F367" s="47" t="s">
        <v>396</v>
      </c>
      <c r="G367" s="68">
        <v>300</v>
      </c>
      <c r="H367" s="61">
        <v>543</v>
      </c>
      <c r="I367" s="40" t="s">
        <v>146</v>
      </c>
      <c r="J367" s="40" t="s">
        <v>167</v>
      </c>
      <c r="K367" s="80"/>
      <c r="L367" s="80"/>
      <c r="M367" s="80"/>
      <c r="N367" s="80"/>
      <c r="O367" s="80"/>
      <c r="P367" s="80"/>
      <c r="Q367" s="80"/>
      <c r="R367" s="80"/>
      <c r="S367" s="80"/>
      <c r="T367" s="80"/>
      <c r="U367" s="80"/>
      <c r="V367" s="80"/>
      <c r="W367" s="80"/>
      <c r="X367" s="80"/>
      <c r="Y367" s="80"/>
      <c r="Z367" s="80"/>
      <c r="AA367" s="80"/>
      <c r="AB367" s="80"/>
      <c r="AC367" s="80"/>
      <c r="AD367" s="80"/>
      <c r="AE367" s="80"/>
      <c r="AF367" s="80"/>
      <c r="AG367" s="80"/>
      <c r="AH367" s="80"/>
      <c r="AI367" s="80"/>
      <c r="AJ367" s="80"/>
      <c r="AK367" s="80"/>
      <c r="AL367" s="80"/>
      <c r="AM367" s="80"/>
      <c r="AN367" s="80"/>
      <c r="AO367" s="80"/>
      <c r="AP367" s="80"/>
      <c r="AQ367" s="80"/>
      <c r="AR367" s="80"/>
      <c r="AS367" s="80"/>
      <c r="AT367" s="80"/>
      <c r="AU367" s="80"/>
      <c r="AV367" s="80"/>
      <c r="AW367" s="80"/>
      <c r="AX367" s="80"/>
      <c r="AY367" s="80"/>
    </row>
    <row r="368" s="6" customFormat="1" ht="30" spans="1:51">
      <c r="A368" s="39" t="s">
        <v>14</v>
      </c>
      <c r="B368" s="40" t="s">
        <v>15</v>
      </c>
      <c r="C368" s="40">
        <v>471</v>
      </c>
      <c r="D368" s="41">
        <v>33903000000</v>
      </c>
      <c r="E368" s="42">
        <v>162100000000</v>
      </c>
      <c r="F368" s="47" t="s">
        <v>397</v>
      </c>
      <c r="G368" s="68">
        <v>300</v>
      </c>
      <c r="H368" s="61">
        <v>390</v>
      </c>
      <c r="I368" s="40" t="s">
        <v>146</v>
      </c>
      <c r="J368" s="40" t="s">
        <v>167</v>
      </c>
      <c r="K368" s="80"/>
      <c r="L368" s="80"/>
      <c r="M368" s="80"/>
      <c r="N368" s="80"/>
      <c r="O368" s="80"/>
      <c r="P368" s="80"/>
      <c r="Q368" s="80"/>
      <c r="R368" s="80"/>
      <c r="S368" s="80"/>
      <c r="T368" s="80"/>
      <c r="U368" s="80"/>
      <c r="V368" s="80"/>
      <c r="W368" s="80"/>
      <c r="X368" s="80"/>
      <c r="Y368" s="80"/>
      <c r="Z368" s="80"/>
      <c r="AA368" s="80"/>
      <c r="AB368" s="80"/>
      <c r="AC368" s="80"/>
      <c r="AD368" s="80"/>
      <c r="AE368" s="80"/>
      <c r="AF368" s="80"/>
      <c r="AG368" s="80"/>
      <c r="AH368" s="80"/>
      <c r="AI368" s="80"/>
      <c r="AJ368" s="80"/>
      <c r="AK368" s="80"/>
      <c r="AL368" s="80"/>
      <c r="AM368" s="80"/>
      <c r="AN368" s="80"/>
      <c r="AO368" s="80"/>
      <c r="AP368" s="80"/>
      <c r="AQ368" s="80"/>
      <c r="AR368" s="80"/>
      <c r="AS368" s="80"/>
      <c r="AT368" s="80"/>
      <c r="AU368" s="80"/>
      <c r="AV368" s="80"/>
      <c r="AW368" s="80"/>
      <c r="AX368" s="80"/>
      <c r="AY368" s="80"/>
    </row>
    <row r="369" s="6" customFormat="1" spans="1:10">
      <c r="A369" s="39" t="s">
        <v>14</v>
      </c>
      <c r="B369" s="40" t="s">
        <v>15</v>
      </c>
      <c r="C369" s="40">
        <v>471</v>
      </c>
      <c r="D369" s="41">
        <v>33903000000</v>
      </c>
      <c r="E369" s="42">
        <v>162100000000</v>
      </c>
      <c r="F369" s="47" t="s">
        <v>34</v>
      </c>
      <c r="G369" s="68">
        <v>30</v>
      </c>
      <c r="H369" s="61">
        <v>556.2</v>
      </c>
      <c r="I369" s="40" t="s">
        <v>146</v>
      </c>
      <c r="J369" s="40" t="s">
        <v>167</v>
      </c>
    </row>
    <row r="370" s="6" customFormat="1" ht="30" spans="1:10">
      <c r="A370" s="39" t="s">
        <v>14</v>
      </c>
      <c r="B370" s="40" t="s">
        <v>15</v>
      </c>
      <c r="C370" s="40">
        <v>471</v>
      </c>
      <c r="D370" s="41">
        <v>33903000000</v>
      </c>
      <c r="E370" s="42">
        <v>162100000000</v>
      </c>
      <c r="F370" s="47" t="s">
        <v>398</v>
      </c>
      <c r="G370" s="68">
        <v>8000</v>
      </c>
      <c r="H370" s="61">
        <v>2240</v>
      </c>
      <c r="I370" s="40" t="s">
        <v>146</v>
      </c>
      <c r="J370" s="40" t="s">
        <v>19</v>
      </c>
    </row>
    <row r="371" s="6" customFormat="1" ht="30" spans="1:10">
      <c r="A371" s="39" t="s">
        <v>14</v>
      </c>
      <c r="B371" s="40" t="s">
        <v>15</v>
      </c>
      <c r="C371" s="40">
        <v>471</v>
      </c>
      <c r="D371" s="41">
        <v>33903000000</v>
      </c>
      <c r="E371" s="42">
        <v>162100000000</v>
      </c>
      <c r="F371" s="47" t="s">
        <v>399</v>
      </c>
      <c r="G371" s="68">
        <v>1000</v>
      </c>
      <c r="H371" s="61">
        <v>150</v>
      </c>
      <c r="I371" s="40" t="s">
        <v>146</v>
      </c>
      <c r="J371" s="40" t="s">
        <v>19</v>
      </c>
    </row>
    <row r="372" s="6" customFormat="1" ht="30" spans="1:10">
      <c r="A372" s="39" t="s">
        <v>14</v>
      </c>
      <c r="B372" s="40" t="s">
        <v>15</v>
      </c>
      <c r="C372" s="40">
        <v>471</v>
      </c>
      <c r="D372" s="41">
        <v>33903000000</v>
      </c>
      <c r="E372" s="42">
        <v>162100000000</v>
      </c>
      <c r="F372" s="47" t="s">
        <v>400</v>
      </c>
      <c r="G372" s="68">
        <v>20000</v>
      </c>
      <c r="H372" s="61">
        <v>5800</v>
      </c>
      <c r="I372" s="40" t="s">
        <v>146</v>
      </c>
      <c r="J372" s="40" t="s">
        <v>19</v>
      </c>
    </row>
    <row r="373" s="6" customFormat="1" ht="30" spans="1:10">
      <c r="A373" s="39" t="s">
        <v>14</v>
      </c>
      <c r="B373" s="40" t="s">
        <v>15</v>
      </c>
      <c r="C373" s="40">
        <v>471</v>
      </c>
      <c r="D373" s="41">
        <v>33903000000</v>
      </c>
      <c r="E373" s="42">
        <v>162100000000</v>
      </c>
      <c r="F373" s="47" t="s">
        <v>401</v>
      </c>
      <c r="G373" s="68">
        <v>1000</v>
      </c>
      <c r="H373" s="61">
        <v>190</v>
      </c>
      <c r="I373" s="40" t="s">
        <v>146</v>
      </c>
      <c r="J373" s="40" t="s">
        <v>19</v>
      </c>
    </row>
    <row r="374" s="6" customFormat="1" ht="30" spans="1:10">
      <c r="A374" s="39" t="s">
        <v>14</v>
      </c>
      <c r="B374" s="40" t="s">
        <v>15</v>
      </c>
      <c r="C374" s="40">
        <v>471</v>
      </c>
      <c r="D374" s="41">
        <v>33903000000</v>
      </c>
      <c r="E374" s="42">
        <v>162100000000</v>
      </c>
      <c r="F374" s="47" t="s">
        <v>402</v>
      </c>
      <c r="G374" s="68">
        <v>2000</v>
      </c>
      <c r="H374" s="61">
        <v>1080</v>
      </c>
      <c r="I374" s="40"/>
      <c r="J374" s="40" t="s">
        <v>19</v>
      </c>
    </row>
    <row r="375" s="6" customFormat="1" ht="30" spans="1:10">
      <c r="A375" s="39" t="s">
        <v>14</v>
      </c>
      <c r="B375" s="40" t="s">
        <v>15</v>
      </c>
      <c r="C375" s="40">
        <v>471</v>
      </c>
      <c r="D375" s="41">
        <v>33903000000</v>
      </c>
      <c r="E375" s="42">
        <v>162100000000</v>
      </c>
      <c r="F375" s="47" t="s">
        <v>403</v>
      </c>
      <c r="G375" s="68">
        <v>4000</v>
      </c>
      <c r="H375" s="61">
        <v>1040</v>
      </c>
      <c r="I375" s="40" t="s">
        <v>146</v>
      </c>
      <c r="J375" s="40" t="s">
        <v>19</v>
      </c>
    </row>
    <row r="376" s="6" customFormat="1" ht="30" spans="1:10">
      <c r="A376" s="39" t="s">
        <v>14</v>
      </c>
      <c r="B376" s="40" t="s">
        <v>15</v>
      </c>
      <c r="C376" s="40">
        <v>471</v>
      </c>
      <c r="D376" s="41">
        <v>33903000000</v>
      </c>
      <c r="E376" s="42">
        <v>162100000000</v>
      </c>
      <c r="F376" s="47" t="s">
        <v>404</v>
      </c>
      <c r="G376" s="68">
        <v>100</v>
      </c>
      <c r="H376" s="61">
        <v>185</v>
      </c>
      <c r="I376" s="40" t="s">
        <v>146</v>
      </c>
      <c r="J376" s="40" t="s">
        <v>167</v>
      </c>
    </row>
    <row r="377" s="6" customFormat="1" ht="30" spans="1:10">
      <c r="A377" s="39" t="s">
        <v>14</v>
      </c>
      <c r="B377" s="40" t="s">
        <v>15</v>
      </c>
      <c r="C377" s="40">
        <v>471</v>
      </c>
      <c r="D377" s="41">
        <v>33903000000</v>
      </c>
      <c r="E377" s="42">
        <v>162100000000</v>
      </c>
      <c r="F377" s="47" t="s">
        <v>405</v>
      </c>
      <c r="G377" s="68">
        <v>30</v>
      </c>
      <c r="H377" s="61">
        <v>1060.8</v>
      </c>
      <c r="I377" s="40" t="s">
        <v>146</v>
      </c>
      <c r="J377" s="40" t="s">
        <v>167</v>
      </c>
    </row>
    <row r="378" s="6" customFormat="1" spans="1:10">
      <c r="A378" s="39" t="s">
        <v>14</v>
      </c>
      <c r="B378" s="40" t="s">
        <v>15</v>
      </c>
      <c r="C378" s="40">
        <v>471</v>
      </c>
      <c r="D378" s="41">
        <v>33903000000</v>
      </c>
      <c r="E378" s="42">
        <v>162100000000</v>
      </c>
      <c r="F378" s="47" t="s">
        <v>406</v>
      </c>
      <c r="G378" s="68">
        <v>150</v>
      </c>
      <c r="H378" s="61">
        <v>163.5</v>
      </c>
      <c r="I378" s="40"/>
      <c r="J378" s="40" t="s">
        <v>167</v>
      </c>
    </row>
    <row r="379" s="6" customFormat="1" ht="30" spans="1:10">
      <c r="A379" s="39" t="s">
        <v>14</v>
      </c>
      <c r="B379" s="40" t="s">
        <v>15</v>
      </c>
      <c r="C379" s="40">
        <v>471</v>
      </c>
      <c r="D379" s="41">
        <v>33903000000</v>
      </c>
      <c r="E379" s="42">
        <v>162100000000</v>
      </c>
      <c r="F379" s="47" t="s">
        <v>407</v>
      </c>
      <c r="G379" s="68">
        <v>1000</v>
      </c>
      <c r="H379" s="61">
        <v>3990</v>
      </c>
      <c r="I379" s="40" t="s">
        <v>146</v>
      </c>
      <c r="J379" s="40" t="s">
        <v>167</v>
      </c>
    </row>
    <row r="380" s="6" customFormat="1" ht="30" spans="1:10">
      <c r="A380" s="39" t="s">
        <v>14</v>
      </c>
      <c r="B380" s="40" t="s">
        <v>15</v>
      </c>
      <c r="C380" s="40">
        <v>471</v>
      </c>
      <c r="D380" s="41">
        <v>33903000000</v>
      </c>
      <c r="E380" s="42">
        <v>262100000000</v>
      </c>
      <c r="F380" s="47" t="s">
        <v>408</v>
      </c>
      <c r="G380" s="68">
        <v>1000</v>
      </c>
      <c r="H380" s="61">
        <v>1200</v>
      </c>
      <c r="I380" s="40" t="s">
        <v>146</v>
      </c>
      <c r="J380" s="40" t="s">
        <v>151</v>
      </c>
    </row>
    <row r="381" s="3" customFormat="1" spans="1:18">
      <c r="A381" s="57" t="s">
        <v>14</v>
      </c>
      <c r="B381" s="58" t="s">
        <v>15</v>
      </c>
      <c r="C381" s="58">
        <v>471</v>
      </c>
      <c r="D381" s="62">
        <v>33903000000</v>
      </c>
      <c r="E381" s="42">
        <v>262100000000</v>
      </c>
      <c r="F381" s="43" t="s">
        <v>409</v>
      </c>
      <c r="G381" s="70">
        <v>2880</v>
      </c>
      <c r="H381" s="61">
        <v>17856</v>
      </c>
      <c r="I381" s="60" t="s">
        <v>146</v>
      </c>
      <c r="J381" s="58" t="s">
        <v>19</v>
      </c>
      <c r="N381" s="84"/>
      <c r="O381" s="84"/>
      <c r="P381" s="84"/>
      <c r="Q381" s="84"/>
      <c r="R381" s="84"/>
    </row>
    <row r="382" s="3" customFormat="1" ht="45" spans="1:18">
      <c r="A382" s="57" t="s">
        <v>14</v>
      </c>
      <c r="B382" s="58" t="s">
        <v>15</v>
      </c>
      <c r="C382" s="58">
        <v>471</v>
      </c>
      <c r="D382" s="62">
        <v>33903000000</v>
      </c>
      <c r="E382" s="42">
        <v>262100000000</v>
      </c>
      <c r="F382" s="65" t="s">
        <v>410</v>
      </c>
      <c r="G382" s="70">
        <v>1440</v>
      </c>
      <c r="H382" s="61">
        <v>17280</v>
      </c>
      <c r="I382" s="60" t="s">
        <v>146</v>
      </c>
      <c r="J382" s="58" t="s">
        <v>19</v>
      </c>
      <c r="M382" s="84"/>
      <c r="N382" s="86"/>
      <c r="O382" s="86"/>
      <c r="P382" s="87"/>
      <c r="Q382" s="84"/>
      <c r="R382" s="84"/>
    </row>
    <row r="383" s="3" customFormat="1" ht="30" spans="1:18">
      <c r="A383" s="57" t="s">
        <v>14</v>
      </c>
      <c r="B383" s="58" t="s">
        <v>15</v>
      </c>
      <c r="C383" s="58">
        <v>471</v>
      </c>
      <c r="D383" s="62">
        <v>33903000000</v>
      </c>
      <c r="E383" s="42">
        <v>262100000000</v>
      </c>
      <c r="F383" s="65" t="s">
        <v>411</v>
      </c>
      <c r="G383" s="70">
        <v>2900</v>
      </c>
      <c r="H383" s="61">
        <v>35293</v>
      </c>
      <c r="I383" s="60" t="s">
        <v>146</v>
      </c>
      <c r="J383" s="58" t="s">
        <v>19</v>
      </c>
      <c r="M383" s="84"/>
      <c r="N383" s="86"/>
      <c r="O383" s="86"/>
      <c r="P383" s="87"/>
      <c r="Q383" s="84"/>
      <c r="R383" s="84"/>
    </row>
    <row r="384" s="3" customFormat="1" ht="30" spans="1:18">
      <c r="A384" s="57" t="s">
        <v>14</v>
      </c>
      <c r="B384" s="58" t="s">
        <v>15</v>
      </c>
      <c r="C384" s="58">
        <v>471</v>
      </c>
      <c r="D384" s="62">
        <v>33903000000</v>
      </c>
      <c r="E384" s="42">
        <v>262100000000</v>
      </c>
      <c r="F384" s="65" t="s">
        <v>412</v>
      </c>
      <c r="G384" s="70">
        <v>1000</v>
      </c>
      <c r="H384" s="61">
        <v>12170</v>
      </c>
      <c r="I384" s="60" t="s">
        <v>146</v>
      </c>
      <c r="J384" s="58" t="s">
        <v>19</v>
      </c>
      <c r="M384" s="84"/>
      <c r="N384" s="86"/>
      <c r="O384" s="86"/>
      <c r="P384" s="87"/>
      <c r="Q384" s="84"/>
      <c r="R384" s="84"/>
    </row>
    <row r="385" s="3" customFormat="1" spans="1:18">
      <c r="A385" s="57" t="s">
        <v>14</v>
      </c>
      <c r="B385" s="58" t="s">
        <v>15</v>
      </c>
      <c r="C385" s="58">
        <v>471</v>
      </c>
      <c r="D385" s="62">
        <v>33903000000</v>
      </c>
      <c r="E385" s="42">
        <v>262100000000</v>
      </c>
      <c r="F385" s="69" t="s">
        <v>413</v>
      </c>
      <c r="G385" s="70">
        <v>1200</v>
      </c>
      <c r="H385" s="61">
        <v>13980</v>
      </c>
      <c r="I385" s="60" t="s">
        <v>146</v>
      </c>
      <c r="J385" s="58" t="s">
        <v>19</v>
      </c>
      <c r="M385" s="84"/>
      <c r="N385" s="86"/>
      <c r="O385" s="86"/>
      <c r="P385" s="87"/>
      <c r="Q385" s="84"/>
      <c r="R385" s="84"/>
    </row>
    <row r="386" s="3" customFormat="1" ht="45" spans="1:18">
      <c r="A386" s="57" t="s">
        <v>14</v>
      </c>
      <c r="B386" s="58" t="s">
        <v>15</v>
      </c>
      <c r="C386" s="58">
        <v>471</v>
      </c>
      <c r="D386" s="62">
        <v>33903000000</v>
      </c>
      <c r="E386" s="42">
        <v>262100000000</v>
      </c>
      <c r="F386" s="65" t="s">
        <v>414</v>
      </c>
      <c r="G386" s="70">
        <v>50</v>
      </c>
      <c r="H386" s="61">
        <v>595</v>
      </c>
      <c r="I386" s="60" t="s">
        <v>146</v>
      </c>
      <c r="J386" s="58" t="s">
        <v>19</v>
      </c>
      <c r="M386" s="84"/>
      <c r="N386" s="86"/>
      <c r="O386" s="86"/>
      <c r="P386" s="87"/>
      <c r="Q386" s="84"/>
      <c r="R386" s="84"/>
    </row>
    <row r="387" s="3" customFormat="1" ht="30" spans="1:18">
      <c r="A387" s="57" t="s">
        <v>14</v>
      </c>
      <c r="B387" s="58" t="s">
        <v>15</v>
      </c>
      <c r="C387" s="58">
        <v>471</v>
      </c>
      <c r="D387" s="62">
        <v>33903000000</v>
      </c>
      <c r="E387" s="42">
        <v>262100000000</v>
      </c>
      <c r="F387" s="65" t="s">
        <v>415</v>
      </c>
      <c r="G387" s="70">
        <v>1900</v>
      </c>
      <c r="H387" s="61">
        <v>23028</v>
      </c>
      <c r="I387" s="60" t="s">
        <v>146</v>
      </c>
      <c r="J387" s="58" t="s">
        <v>19</v>
      </c>
      <c r="M387" s="84"/>
      <c r="N387" s="86"/>
      <c r="O387" s="86"/>
      <c r="P387" s="87"/>
      <c r="Q387" s="84"/>
      <c r="R387" s="84"/>
    </row>
    <row r="388" s="3" customFormat="1" spans="1:18">
      <c r="A388" s="57" t="s">
        <v>14</v>
      </c>
      <c r="B388" s="58" t="s">
        <v>15</v>
      </c>
      <c r="C388" s="58">
        <v>471</v>
      </c>
      <c r="D388" s="62">
        <v>33903000000</v>
      </c>
      <c r="E388" s="42">
        <v>262100000000</v>
      </c>
      <c r="F388" s="69" t="s">
        <v>416</v>
      </c>
      <c r="G388" s="70">
        <v>2000</v>
      </c>
      <c r="H388" s="61">
        <v>18000</v>
      </c>
      <c r="I388" s="60" t="s">
        <v>146</v>
      </c>
      <c r="J388" s="58" t="s">
        <v>19</v>
      </c>
      <c r="M388" s="84"/>
      <c r="N388" s="86"/>
      <c r="O388" s="86"/>
      <c r="P388" s="87"/>
      <c r="Q388" s="84"/>
      <c r="R388" s="84"/>
    </row>
    <row r="389" s="3" customFormat="1" ht="45" spans="1:18">
      <c r="A389" s="57" t="s">
        <v>14</v>
      </c>
      <c r="B389" s="58" t="s">
        <v>15</v>
      </c>
      <c r="C389" s="58">
        <v>471</v>
      </c>
      <c r="D389" s="62">
        <v>33903000000</v>
      </c>
      <c r="E389" s="42">
        <v>262100000000</v>
      </c>
      <c r="F389" s="65" t="s">
        <v>417</v>
      </c>
      <c r="G389" s="76">
        <v>850</v>
      </c>
      <c r="H389" s="61">
        <v>7735</v>
      </c>
      <c r="I389" s="60" t="s">
        <v>146</v>
      </c>
      <c r="J389" s="58" t="s">
        <v>19</v>
      </c>
      <c r="N389" s="84"/>
      <c r="O389" s="84"/>
      <c r="P389" s="84"/>
      <c r="Q389" s="84"/>
      <c r="R389" s="84"/>
    </row>
    <row r="390" s="3" customFormat="1" spans="1:18">
      <c r="A390" s="57" t="s">
        <v>14</v>
      </c>
      <c r="B390" s="58" t="s">
        <v>15</v>
      </c>
      <c r="C390" s="58">
        <v>471</v>
      </c>
      <c r="D390" s="62">
        <v>33903000000</v>
      </c>
      <c r="E390" s="42">
        <v>262100000000</v>
      </c>
      <c r="F390" s="69" t="s">
        <v>418</v>
      </c>
      <c r="G390" s="76">
        <v>1200</v>
      </c>
      <c r="H390" s="61">
        <v>8088</v>
      </c>
      <c r="I390" s="60" t="s">
        <v>146</v>
      </c>
      <c r="J390" s="58" t="s">
        <v>19</v>
      </c>
      <c r="M390" s="84"/>
      <c r="N390" s="86"/>
      <c r="O390" s="86"/>
      <c r="P390" s="87"/>
      <c r="Q390" s="84"/>
      <c r="R390" s="84"/>
    </row>
    <row r="391" s="7" customFormat="1" ht="30" spans="1:52">
      <c r="A391" s="39" t="s">
        <v>14</v>
      </c>
      <c r="B391" s="40" t="s">
        <v>15</v>
      </c>
      <c r="C391" s="40">
        <v>471</v>
      </c>
      <c r="D391" s="41">
        <v>33903000000</v>
      </c>
      <c r="E391" s="42">
        <v>262100000000</v>
      </c>
      <c r="F391" s="47" t="s">
        <v>419</v>
      </c>
      <c r="G391" s="68">
        <v>1500</v>
      </c>
      <c r="H391" s="61">
        <v>4635</v>
      </c>
      <c r="I391" s="40" t="s">
        <v>146</v>
      </c>
      <c r="J391" s="40" t="s">
        <v>151</v>
      </c>
      <c r="K391" s="6"/>
      <c r="L391" s="6"/>
      <c r="M391" s="6"/>
      <c r="N391" s="6"/>
      <c r="O391" s="6"/>
      <c r="P391" s="6"/>
      <c r="Q391" s="6"/>
      <c r="R391" s="6"/>
      <c r="S391" s="6"/>
      <c r="T391" s="6"/>
      <c r="U391" s="6"/>
      <c r="V391" s="6"/>
      <c r="W391" s="6"/>
      <c r="X391" s="6"/>
      <c r="Y391" s="6"/>
      <c r="Z391" s="6"/>
      <c r="AA391" s="6"/>
      <c r="AB391" s="6"/>
      <c r="AC391" s="6"/>
      <c r="AD391" s="6"/>
      <c r="AE391" s="6"/>
      <c r="AF391" s="6"/>
      <c r="AG391" s="6"/>
      <c r="AH391" s="6"/>
      <c r="AI391" s="6"/>
      <c r="AJ391" s="6"/>
      <c r="AK391" s="6"/>
      <c r="AL391" s="6"/>
      <c r="AM391" s="6"/>
      <c r="AN391" s="6"/>
      <c r="AO391" s="6"/>
      <c r="AP391" s="6"/>
      <c r="AQ391" s="6"/>
      <c r="AR391" s="6"/>
      <c r="AS391" s="6"/>
      <c r="AT391" s="6"/>
      <c r="AU391" s="6"/>
      <c r="AV391" s="6"/>
      <c r="AW391" s="6"/>
      <c r="AX391" s="6"/>
      <c r="AY391" s="6"/>
      <c r="AZ391" s="6"/>
    </row>
    <row r="392" s="7" customFormat="1" ht="30" spans="1:52">
      <c r="A392" s="39" t="s">
        <v>14</v>
      </c>
      <c r="B392" s="40" t="s">
        <v>15</v>
      </c>
      <c r="C392" s="40">
        <v>471</v>
      </c>
      <c r="D392" s="41">
        <v>33903000000</v>
      </c>
      <c r="E392" s="42">
        <v>262100000000</v>
      </c>
      <c r="F392" s="47" t="s">
        <v>420</v>
      </c>
      <c r="G392" s="68">
        <v>100</v>
      </c>
      <c r="H392" s="61">
        <v>6300</v>
      </c>
      <c r="I392" s="40" t="s">
        <v>146</v>
      </c>
      <c r="J392" s="40" t="s">
        <v>167</v>
      </c>
      <c r="K392" s="6"/>
      <c r="L392" s="6"/>
      <c r="M392" s="6"/>
      <c r="N392" s="6"/>
      <c r="O392" s="6"/>
      <c r="P392" s="6"/>
      <c r="Q392" s="6"/>
      <c r="R392" s="6"/>
      <c r="S392" s="6"/>
      <c r="T392" s="6"/>
      <c r="U392" s="6"/>
      <c r="V392" s="6"/>
      <c r="W392" s="6"/>
      <c r="X392" s="6"/>
      <c r="Y392" s="6"/>
      <c r="Z392" s="6"/>
      <c r="AA392" s="6"/>
      <c r="AB392" s="6"/>
      <c r="AC392" s="6"/>
      <c r="AD392" s="6"/>
      <c r="AE392" s="6"/>
      <c r="AF392" s="6"/>
      <c r="AG392" s="6"/>
      <c r="AH392" s="6"/>
      <c r="AI392" s="6"/>
      <c r="AJ392" s="6"/>
      <c r="AK392" s="6"/>
      <c r="AL392" s="6"/>
      <c r="AM392" s="6"/>
      <c r="AN392" s="6"/>
      <c r="AO392" s="6"/>
      <c r="AP392" s="6"/>
      <c r="AQ392" s="6"/>
      <c r="AR392" s="6"/>
      <c r="AS392" s="6"/>
      <c r="AT392" s="6"/>
      <c r="AU392" s="6"/>
      <c r="AV392" s="6"/>
      <c r="AW392" s="6"/>
      <c r="AX392" s="6"/>
      <c r="AY392" s="6"/>
      <c r="AZ392" s="6"/>
    </row>
    <row r="393" s="6" customFormat="1" ht="30" spans="1:10">
      <c r="A393" s="39" t="s">
        <v>14</v>
      </c>
      <c r="B393" s="40" t="s">
        <v>15</v>
      </c>
      <c r="C393" s="40">
        <v>471</v>
      </c>
      <c r="D393" s="41">
        <v>33903000000</v>
      </c>
      <c r="E393" s="42">
        <v>262100000000</v>
      </c>
      <c r="F393" s="47" t="s">
        <v>421</v>
      </c>
      <c r="G393" s="68">
        <v>150</v>
      </c>
      <c r="H393" s="61">
        <v>1753.5</v>
      </c>
      <c r="I393" s="40" t="s">
        <v>146</v>
      </c>
      <c r="J393" s="40" t="s">
        <v>167</v>
      </c>
    </row>
    <row r="394" s="6" customFormat="1" spans="1:10">
      <c r="A394" s="39" t="s">
        <v>14</v>
      </c>
      <c r="B394" s="40" t="s">
        <v>15</v>
      </c>
      <c r="C394" s="40">
        <v>471</v>
      </c>
      <c r="D394" s="41">
        <v>33903000000</v>
      </c>
      <c r="E394" s="42">
        <v>262100000000</v>
      </c>
      <c r="F394" s="47" t="s">
        <v>422</v>
      </c>
      <c r="G394" s="68">
        <v>500</v>
      </c>
      <c r="H394" s="61">
        <v>2260</v>
      </c>
      <c r="I394" s="40" t="s">
        <v>146</v>
      </c>
      <c r="J394" s="40" t="s">
        <v>151</v>
      </c>
    </row>
    <row r="395" s="6" customFormat="1" ht="30" spans="1:10">
      <c r="A395" s="39" t="s">
        <v>14</v>
      </c>
      <c r="B395" s="40" t="s">
        <v>15</v>
      </c>
      <c r="C395" s="40">
        <v>471</v>
      </c>
      <c r="D395" s="41">
        <v>33903000000</v>
      </c>
      <c r="E395" s="42">
        <v>262100000000</v>
      </c>
      <c r="F395" s="47" t="s">
        <v>423</v>
      </c>
      <c r="G395" s="68">
        <v>100</v>
      </c>
      <c r="H395" s="61">
        <v>1142</v>
      </c>
      <c r="I395" s="50"/>
      <c r="J395" s="50" t="s">
        <v>167</v>
      </c>
    </row>
    <row r="396" s="6" customFormat="1" ht="30" spans="1:10">
      <c r="A396" s="39" t="s">
        <v>14</v>
      </c>
      <c r="B396" s="40" t="s">
        <v>15</v>
      </c>
      <c r="C396" s="40">
        <v>471</v>
      </c>
      <c r="D396" s="41">
        <v>33903000000</v>
      </c>
      <c r="E396" s="42">
        <v>262100000000</v>
      </c>
      <c r="F396" s="47" t="s">
        <v>424</v>
      </c>
      <c r="G396" s="68">
        <v>1000</v>
      </c>
      <c r="H396" s="61">
        <v>290</v>
      </c>
      <c r="I396" s="40" t="s">
        <v>146</v>
      </c>
      <c r="J396" s="40" t="s">
        <v>19</v>
      </c>
    </row>
    <row r="397" s="6" customFormat="1" spans="1:10">
      <c r="A397" s="39" t="s">
        <v>14</v>
      </c>
      <c r="B397" s="40" t="s">
        <v>15</v>
      </c>
      <c r="C397" s="40">
        <v>471</v>
      </c>
      <c r="D397" s="41">
        <v>33903000000</v>
      </c>
      <c r="E397" s="42">
        <v>262100000000</v>
      </c>
      <c r="F397" s="47" t="s">
        <v>50</v>
      </c>
      <c r="G397" s="68">
        <v>300</v>
      </c>
      <c r="H397" s="61">
        <v>3297</v>
      </c>
      <c r="I397" s="40" t="s">
        <v>146</v>
      </c>
      <c r="J397" s="40" t="s">
        <v>19</v>
      </c>
    </row>
    <row r="398" s="6" customFormat="1" spans="1:10">
      <c r="A398" s="39" t="s">
        <v>14</v>
      </c>
      <c r="B398" s="40" t="s">
        <v>15</v>
      </c>
      <c r="C398" s="40">
        <v>471</v>
      </c>
      <c r="D398" s="41">
        <v>33903000000</v>
      </c>
      <c r="E398" s="42">
        <v>262100000000</v>
      </c>
      <c r="F398" s="47" t="s">
        <v>51</v>
      </c>
      <c r="G398" s="68">
        <v>230</v>
      </c>
      <c r="H398" s="61">
        <v>1639.9</v>
      </c>
      <c r="I398" s="40" t="s">
        <v>146</v>
      </c>
      <c r="J398" s="40" t="s">
        <v>19</v>
      </c>
    </row>
    <row r="399" s="6" customFormat="1" ht="30" spans="1:10">
      <c r="A399" s="39" t="s">
        <v>14</v>
      </c>
      <c r="B399" s="40" t="s">
        <v>15</v>
      </c>
      <c r="C399" s="40">
        <v>471</v>
      </c>
      <c r="D399" s="41">
        <v>33903000000</v>
      </c>
      <c r="E399" s="42">
        <v>262100000000</v>
      </c>
      <c r="F399" s="47" t="s">
        <v>425</v>
      </c>
      <c r="G399" s="68">
        <v>100</v>
      </c>
      <c r="H399" s="61">
        <v>2048</v>
      </c>
      <c r="I399" s="40" t="s">
        <v>146</v>
      </c>
      <c r="J399" s="40" t="s">
        <v>167</v>
      </c>
    </row>
    <row r="400" s="6" customFormat="1" ht="30" spans="1:10">
      <c r="A400" s="39" t="s">
        <v>14</v>
      </c>
      <c r="B400" s="40" t="s">
        <v>15</v>
      </c>
      <c r="C400" s="40">
        <v>471</v>
      </c>
      <c r="D400" s="41">
        <v>33903000000</v>
      </c>
      <c r="E400" s="42">
        <v>262100000000</v>
      </c>
      <c r="F400" s="47" t="s">
        <v>426</v>
      </c>
      <c r="G400" s="68">
        <v>1000</v>
      </c>
      <c r="H400" s="61">
        <v>3790</v>
      </c>
      <c r="I400" s="40" t="s">
        <v>146</v>
      </c>
      <c r="J400" s="40" t="s">
        <v>167</v>
      </c>
    </row>
    <row r="401" s="6" customFormat="1" ht="30" spans="1:10">
      <c r="A401" s="39" t="s">
        <v>14</v>
      </c>
      <c r="B401" s="40" t="s">
        <v>15</v>
      </c>
      <c r="C401" s="40">
        <v>471</v>
      </c>
      <c r="D401" s="41">
        <v>33903000000</v>
      </c>
      <c r="E401" s="42">
        <v>262100000000</v>
      </c>
      <c r="F401" s="47" t="s">
        <v>427</v>
      </c>
      <c r="G401" s="68">
        <v>200</v>
      </c>
      <c r="H401" s="61">
        <v>590</v>
      </c>
      <c r="I401" s="40" t="s">
        <v>146</v>
      </c>
      <c r="J401" s="40" t="s">
        <v>151</v>
      </c>
    </row>
    <row r="402" s="6" customFormat="1" ht="30" spans="1:10">
      <c r="A402" s="39" t="s">
        <v>14</v>
      </c>
      <c r="B402" s="40" t="s">
        <v>15</v>
      </c>
      <c r="C402" s="40">
        <v>471</v>
      </c>
      <c r="D402" s="41">
        <v>33903000000</v>
      </c>
      <c r="E402" s="42">
        <v>262100000000</v>
      </c>
      <c r="F402" s="47" t="s">
        <v>428</v>
      </c>
      <c r="G402" s="68">
        <v>18000</v>
      </c>
      <c r="H402" s="61">
        <v>39600</v>
      </c>
      <c r="I402" s="40" t="s">
        <v>146</v>
      </c>
      <c r="J402" s="40" t="s">
        <v>19</v>
      </c>
    </row>
    <row r="403" s="6" customFormat="1" ht="30" spans="1:10">
      <c r="A403" s="39" t="s">
        <v>14</v>
      </c>
      <c r="B403" s="40" t="s">
        <v>15</v>
      </c>
      <c r="C403" s="40">
        <v>471</v>
      </c>
      <c r="D403" s="41">
        <v>33903000000</v>
      </c>
      <c r="E403" s="42">
        <v>262100000000</v>
      </c>
      <c r="F403" s="47" t="s">
        <v>429</v>
      </c>
      <c r="G403" s="68">
        <v>100</v>
      </c>
      <c r="H403" s="61">
        <v>2012</v>
      </c>
      <c r="I403" s="40" t="s">
        <v>146</v>
      </c>
      <c r="J403" s="40" t="s">
        <v>167</v>
      </c>
    </row>
    <row r="404" s="6" customFormat="1" ht="45" spans="1:10">
      <c r="A404" s="39" t="s">
        <v>14</v>
      </c>
      <c r="B404" s="40" t="s">
        <v>15</v>
      </c>
      <c r="C404" s="40">
        <v>471</v>
      </c>
      <c r="D404" s="41">
        <v>33903000000</v>
      </c>
      <c r="E404" s="42">
        <v>262100000000</v>
      </c>
      <c r="F404" s="47" t="s">
        <v>430</v>
      </c>
      <c r="G404" s="68">
        <v>200</v>
      </c>
      <c r="H404" s="61">
        <v>2348</v>
      </c>
      <c r="I404" s="40" t="s">
        <v>146</v>
      </c>
      <c r="J404" s="40" t="s">
        <v>151</v>
      </c>
    </row>
    <row r="405" s="6" customFormat="1" ht="30" spans="1:10">
      <c r="A405" s="39" t="s">
        <v>14</v>
      </c>
      <c r="B405" s="40" t="s">
        <v>15</v>
      </c>
      <c r="C405" s="40">
        <v>471</v>
      </c>
      <c r="D405" s="41">
        <v>33903000000</v>
      </c>
      <c r="E405" s="42">
        <v>262100000000</v>
      </c>
      <c r="F405" s="47" t="s">
        <v>431</v>
      </c>
      <c r="G405" s="68">
        <v>500</v>
      </c>
      <c r="H405" s="61">
        <v>650</v>
      </c>
      <c r="I405" s="40" t="s">
        <v>146</v>
      </c>
      <c r="J405" s="40" t="s">
        <v>167</v>
      </c>
    </row>
    <row r="406" s="6" customFormat="1" spans="1:10">
      <c r="A406" s="39" t="s">
        <v>14</v>
      </c>
      <c r="B406" s="40" t="s">
        <v>15</v>
      </c>
      <c r="C406" s="40">
        <v>471</v>
      </c>
      <c r="D406" s="41">
        <v>33902999999</v>
      </c>
      <c r="E406" s="42">
        <v>262100000000</v>
      </c>
      <c r="F406" s="47" t="s">
        <v>432</v>
      </c>
      <c r="G406" s="68">
        <v>200</v>
      </c>
      <c r="H406" s="61">
        <v>774</v>
      </c>
      <c r="I406" s="40" t="s">
        <v>146</v>
      </c>
      <c r="J406" s="40" t="s">
        <v>167</v>
      </c>
    </row>
    <row r="407" s="6" customFormat="1" spans="1:10">
      <c r="A407" s="39" t="s">
        <v>14</v>
      </c>
      <c r="B407" s="40" t="s">
        <v>15</v>
      </c>
      <c r="C407" s="40">
        <v>471</v>
      </c>
      <c r="D407" s="41">
        <v>33903000000</v>
      </c>
      <c r="E407" s="42">
        <v>262100000000</v>
      </c>
      <c r="F407" s="47" t="s">
        <v>433</v>
      </c>
      <c r="G407" s="68">
        <v>200</v>
      </c>
      <c r="H407" s="61">
        <v>558</v>
      </c>
      <c r="I407" s="40" t="s">
        <v>146</v>
      </c>
      <c r="J407" s="40" t="s">
        <v>167</v>
      </c>
    </row>
    <row r="408" s="2" customFormat="1" spans="1:10">
      <c r="A408" s="57" t="s">
        <v>14</v>
      </c>
      <c r="B408" s="58" t="s">
        <v>15</v>
      </c>
      <c r="C408" s="58">
        <v>472</v>
      </c>
      <c r="D408" s="193" t="s">
        <v>434</v>
      </c>
      <c r="E408" s="94">
        <v>15000001002</v>
      </c>
      <c r="F408" s="57" t="s">
        <v>435</v>
      </c>
      <c r="G408" s="60">
        <v>5000000</v>
      </c>
      <c r="H408" s="95">
        <v>152350</v>
      </c>
      <c r="I408" s="58" t="s">
        <v>18</v>
      </c>
      <c r="J408" s="58" t="s">
        <v>19</v>
      </c>
    </row>
    <row r="409" s="2" customFormat="1" spans="1:10">
      <c r="A409" s="57" t="s">
        <v>14</v>
      </c>
      <c r="B409" s="58" t="s">
        <v>15</v>
      </c>
      <c r="C409" s="58">
        <v>472</v>
      </c>
      <c r="D409" s="193" t="s">
        <v>434</v>
      </c>
      <c r="E409" s="94">
        <v>15000001002</v>
      </c>
      <c r="F409" s="57" t="s">
        <v>436</v>
      </c>
      <c r="G409" s="60">
        <v>5000000</v>
      </c>
      <c r="H409" s="95">
        <v>91850</v>
      </c>
      <c r="I409" s="58" t="s">
        <v>18</v>
      </c>
      <c r="J409" s="58" t="s">
        <v>19</v>
      </c>
    </row>
    <row r="410" s="2" customFormat="1" spans="1:10">
      <c r="A410" s="57" t="s">
        <v>14</v>
      </c>
      <c r="B410" s="58" t="s">
        <v>15</v>
      </c>
      <c r="C410" s="58">
        <v>472</v>
      </c>
      <c r="D410" s="193" t="s">
        <v>434</v>
      </c>
      <c r="E410" s="94">
        <v>15000001002</v>
      </c>
      <c r="F410" s="57" t="s">
        <v>437</v>
      </c>
      <c r="G410" s="60">
        <v>900000</v>
      </c>
      <c r="H410" s="95">
        <v>21780</v>
      </c>
      <c r="I410" s="58" t="s">
        <v>18</v>
      </c>
      <c r="J410" s="58" t="s">
        <v>19</v>
      </c>
    </row>
    <row r="411" s="2" customFormat="1" spans="1:10">
      <c r="A411" s="57" t="s">
        <v>14</v>
      </c>
      <c r="B411" s="58" t="s">
        <v>15</v>
      </c>
      <c r="C411" s="58">
        <v>472</v>
      </c>
      <c r="D411" s="193" t="s">
        <v>434</v>
      </c>
      <c r="E411" s="94">
        <v>15000001002</v>
      </c>
      <c r="F411" s="57" t="s">
        <v>438</v>
      </c>
      <c r="G411" s="60">
        <v>900000</v>
      </c>
      <c r="H411" s="95">
        <v>24200</v>
      </c>
      <c r="I411" s="58" t="s">
        <v>18</v>
      </c>
      <c r="J411" s="58" t="s">
        <v>19</v>
      </c>
    </row>
    <row r="412" s="2" customFormat="1" spans="1:10">
      <c r="A412" s="57" t="s">
        <v>14</v>
      </c>
      <c r="B412" s="58" t="s">
        <v>15</v>
      </c>
      <c r="C412" s="58">
        <v>472</v>
      </c>
      <c r="D412" s="193" t="s">
        <v>434</v>
      </c>
      <c r="E412" s="94">
        <v>15000001002</v>
      </c>
      <c r="F412" s="57" t="s">
        <v>439</v>
      </c>
      <c r="G412" s="60">
        <v>900000</v>
      </c>
      <c r="H412" s="95">
        <v>48807</v>
      </c>
      <c r="I412" s="58" t="s">
        <v>18</v>
      </c>
      <c r="J412" s="58" t="s">
        <v>19</v>
      </c>
    </row>
    <row r="413" s="2" customFormat="1" spans="1:10">
      <c r="A413" s="57" t="s">
        <v>14</v>
      </c>
      <c r="B413" s="58" t="s">
        <v>15</v>
      </c>
      <c r="C413" s="58">
        <v>472</v>
      </c>
      <c r="D413" s="193" t="s">
        <v>434</v>
      </c>
      <c r="E413" s="94">
        <v>15000001002</v>
      </c>
      <c r="F413" s="57" t="s">
        <v>440</v>
      </c>
      <c r="G413" s="60">
        <v>200000</v>
      </c>
      <c r="H413" s="95">
        <v>13200</v>
      </c>
      <c r="I413" s="58" t="s">
        <v>18</v>
      </c>
      <c r="J413" s="58" t="s">
        <v>19</v>
      </c>
    </row>
    <row r="414" s="2" customFormat="1" spans="1:10">
      <c r="A414" s="57" t="s">
        <v>14</v>
      </c>
      <c r="B414" s="58" t="s">
        <v>15</v>
      </c>
      <c r="C414" s="58">
        <v>472</v>
      </c>
      <c r="D414" s="193" t="s">
        <v>434</v>
      </c>
      <c r="E414" s="94">
        <v>15000001002</v>
      </c>
      <c r="F414" s="57" t="s">
        <v>441</v>
      </c>
      <c r="G414" s="60">
        <v>700000</v>
      </c>
      <c r="H414" s="95">
        <v>47201</v>
      </c>
      <c r="I414" s="58" t="s">
        <v>18</v>
      </c>
      <c r="J414" s="58" t="s">
        <v>19</v>
      </c>
    </row>
    <row r="415" s="2" customFormat="1" spans="1:10">
      <c r="A415" s="57" t="s">
        <v>14</v>
      </c>
      <c r="B415" s="58" t="s">
        <v>15</v>
      </c>
      <c r="C415" s="58">
        <v>472</v>
      </c>
      <c r="D415" s="193" t="s">
        <v>434</v>
      </c>
      <c r="E415" s="94">
        <v>15000001002</v>
      </c>
      <c r="F415" s="57" t="s">
        <v>442</v>
      </c>
      <c r="G415" s="60">
        <v>900000</v>
      </c>
      <c r="H415" s="95">
        <v>59400</v>
      </c>
      <c r="I415" s="58" t="s">
        <v>18</v>
      </c>
      <c r="J415" s="58" t="s">
        <v>19</v>
      </c>
    </row>
    <row r="416" s="2" customFormat="1" spans="1:10">
      <c r="A416" s="57" t="s">
        <v>14</v>
      </c>
      <c r="B416" s="58" t="s">
        <v>15</v>
      </c>
      <c r="C416" s="58">
        <v>472</v>
      </c>
      <c r="D416" s="193" t="s">
        <v>434</v>
      </c>
      <c r="E416" s="94">
        <v>15000001002</v>
      </c>
      <c r="F416" s="57" t="s">
        <v>443</v>
      </c>
      <c r="G416" s="60">
        <v>120000</v>
      </c>
      <c r="H416" s="95">
        <v>13002</v>
      </c>
      <c r="I416" s="58" t="s">
        <v>18</v>
      </c>
      <c r="J416" s="58" t="s">
        <v>19</v>
      </c>
    </row>
    <row r="417" s="2" customFormat="1" spans="1:10">
      <c r="A417" s="57" t="s">
        <v>14</v>
      </c>
      <c r="B417" s="58" t="s">
        <v>15</v>
      </c>
      <c r="C417" s="58">
        <v>472</v>
      </c>
      <c r="D417" s="193" t="s">
        <v>434</v>
      </c>
      <c r="E417" s="94">
        <v>15000001002</v>
      </c>
      <c r="F417" s="57" t="s">
        <v>444</v>
      </c>
      <c r="G417" s="60">
        <v>190000</v>
      </c>
      <c r="H417" s="95">
        <v>7649.4</v>
      </c>
      <c r="I417" s="58" t="s">
        <v>18</v>
      </c>
      <c r="J417" s="58" t="s">
        <v>19</v>
      </c>
    </row>
    <row r="418" s="2" customFormat="1" spans="1:10">
      <c r="A418" s="57" t="s">
        <v>14</v>
      </c>
      <c r="B418" s="58" t="s">
        <v>15</v>
      </c>
      <c r="C418" s="58">
        <v>472</v>
      </c>
      <c r="D418" s="193" t="s">
        <v>434</v>
      </c>
      <c r="E418" s="94">
        <v>15000001002</v>
      </c>
      <c r="F418" s="57" t="s">
        <v>445</v>
      </c>
      <c r="G418" s="60">
        <v>250000</v>
      </c>
      <c r="H418" s="95">
        <v>26950</v>
      </c>
      <c r="I418" s="58" t="s">
        <v>18</v>
      </c>
      <c r="J418" s="58" t="s">
        <v>19</v>
      </c>
    </row>
    <row r="419" s="2" customFormat="1" spans="1:10">
      <c r="A419" s="57" t="s">
        <v>14</v>
      </c>
      <c r="B419" s="58" t="s">
        <v>15</v>
      </c>
      <c r="C419" s="58">
        <v>472</v>
      </c>
      <c r="D419" s="193" t="s">
        <v>434</v>
      </c>
      <c r="E419" s="94">
        <v>15000001002</v>
      </c>
      <c r="F419" s="57" t="s">
        <v>446</v>
      </c>
      <c r="G419" s="60">
        <v>150000</v>
      </c>
      <c r="H419" s="95">
        <v>15015</v>
      </c>
      <c r="I419" s="58" t="s">
        <v>18</v>
      </c>
      <c r="J419" s="58" t="s">
        <v>19</v>
      </c>
    </row>
    <row r="420" s="2" customFormat="1" spans="1:10">
      <c r="A420" s="57" t="s">
        <v>14</v>
      </c>
      <c r="B420" s="58" t="s">
        <v>15</v>
      </c>
      <c r="C420" s="58">
        <v>472</v>
      </c>
      <c r="D420" s="193" t="s">
        <v>434</v>
      </c>
      <c r="E420" s="94">
        <v>15000001002</v>
      </c>
      <c r="F420" s="57" t="s">
        <v>447</v>
      </c>
      <c r="G420" s="60">
        <v>300000</v>
      </c>
      <c r="H420" s="95">
        <v>66000</v>
      </c>
      <c r="I420" s="58" t="s">
        <v>18</v>
      </c>
      <c r="J420" s="58" t="s">
        <v>19</v>
      </c>
    </row>
    <row r="421" s="2" customFormat="1" spans="1:10">
      <c r="A421" s="57" t="s">
        <v>14</v>
      </c>
      <c r="B421" s="58" t="s">
        <v>15</v>
      </c>
      <c r="C421" s="58">
        <v>472</v>
      </c>
      <c r="D421" s="193" t="s">
        <v>434</v>
      </c>
      <c r="E421" s="94">
        <v>15000001002</v>
      </c>
      <c r="F421" s="57" t="s">
        <v>448</v>
      </c>
      <c r="G421" s="60">
        <v>200000</v>
      </c>
      <c r="H421" s="95">
        <v>57002</v>
      </c>
      <c r="I421" s="58" t="s">
        <v>18</v>
      </c>
      <c r="J421" s="58" t="s">
        <v>19</v>
      </c>
    </row>
    <row r="422" s="2" customFormat="1" spans="1:10">
      <c r="A422" s="57" t="s">
        <v>14</v>
      </c>
      <c r="B422" s="58" t="s">
        <v>15</v>
      </c>
      <c r="C422" s="58">
        <v>472</v>
      </c>
      <c r="D422" s="193" t="s">
        <v>434</v>
      </c>
      <c r="E422" s="94">
        <v>15000001002</v>
      </c>
      <c r="F422" s="57" t="s">
        <v>449</v>
      </c>
      <c r="G422" s="60">
        <v>200000</v>
      </c>
      <c r="H422" s="95">
        <v>76626</v>
      </c>
      <c r="I422" s="58" t="s">
        <v>18</v>
      </c>
      <c r="J422" s="58" t="s">
        <v>19</v>
      </c>
    </row>
    <row r="423" s="2" customFormat="1" spans="1:10">
      <c r="A423" s="57" t="s">
        <v>14</v>
      </c>
      <c r="B423" s="58" t="s">
        <v>15</v>
      </c>
      <c r="C423" s="58">
        <v>472</v>
      </c>
      <c r="D423" s="193" t="s">
        <v>434</v>
      </c>
      <c r="E423" s="94">
        <v>15000001002</v>
      </c>
      <c r="F423" s="57" t="s">
        <v>450</v>
      </c>
      <c r="G423" s="60">
        <v>100000</v>
      </c>
      <c r="H423" s="95">
        <v>25910</v>
      </c>
      <c r="I423" s="58" t="s">
        <v>18</v>
      </c>
      <c r="J423" s="58" t="s">
        <v>19</v>
      </c>
    </row>
    <row r="424" s="2" customFormat="1" spans="1:10">
      <c r="A424" s="57" t="s">
        <v>14</v>
      </c>
      <c r="B424" s="58" t="s">
        <v>15</v>
      </c>
      <c r="C424" s="58">
        <v>472</v>
      </c>
      <c r="D424" s="193" t="s">
        <v>434</v>
      </c>
      <c r="E424" s="94">
        <v>15000001002</v>
      </c>
      <c r="F424" s="57" t="s">
        <v>451</v>
      </c>
      <c r="G424" s="60">
        <v>200000</v>
      </c>
      <c r="H424" s="95">
        <v>13750</v>
      </c>
      <c r="I424" s="58" t="s">
        <v>18</v>
      </c>
      <c r="J424" s="58" t="s">
        <v>19</v>
      </c>
    </row>
    <row r="425" s="2" customFormat="1" spans="1:10">
      <c r="A425" s="57" t="s">
        <v>14</v>
      </c>
      <c r="B425" s="58" t="s">
        <v>15</v>
      </c>
      <c r="C425" s="58">
        <v>472</v>
      </c>
      <c r="D425" s="193" t="s">
        <v>434</v>
      </c>
      <c r="E425" s="94">
        <v>15000001002</v>
      </c>
      <c r="F425" s="57" t="s">
        <v>452</v>
      </c>
      <c r="G425" s="60">
        <v>400000</v>
      </c>
      <c r="H425" s="95">
        <v>21200</v>
      </c>
      <c r="I425" s="58" t="s">
        <v>18</v>
      </c>
      <c r="J425" s="58" t="s">
        <v>19</v>
      </c>
    </row>
    <row r="426" s="2" customFormat="1" spans="1:10">
      <c r="A426" s="57" t="s">
        <v>14</v>
      </c>
      <c r="B426" s="58" t="s">
        <v>15</v>
      </c>
      <c r="C426" s="58">
        <v>472</v>
      </c>
      <c r="D426" s="193" t="s">
        <v>434</v>
      </c>
      <c r="E426" s="94">
        <v>15000001002</v>
      </c>
      <c r="F426" s="57" t="s">
        <v>453</v>
      </c>
      <c r="G426" s="60">
        <v>400000</v>
      </c>
      <c r="H426" s="95">
        <v>20880</v>
      </c>
      <c r="I426" s="58" t="s">
        <v>18</v>
      </c>
      <c r="J426" s="58" t="s">
        <v>19</v>
      </c>
    </row>
    <row r="427" s="2" customFormat="1" spans="1:10">
      <c r="A427" s="57" t="s">
        <v>14</v>
      </c>
      <c r="B427" s="58" t="s">
        <v>15</v>
      </c>
      <c r="C427" s="58">
        <v>472</v>
      </c>
      <c r="D427" s="193" t="s">
        <v>434</v>
      </c>
      <c r="E427" s="94">
        <v>15000001002</v>
      </c>
      <c r="F427" s="57" t="s">
        <v>454</v>
      </c>
      <c r="G427" s="60">
        <v>200000</v>
      </c>
      <c r="H427" s="95">
        <v>37120</v>
      </c>
      <c r="I427" s="58" t="s">
        <v>18</v>
      </c>
      <c r="J427" s="58" t="s">
        <v>19</v>
      </c>
    </row>
    <row r="428" s="2" customFormat="1" spans="1:10">
      <c r="A428" s="57" t="s">
        <v>14</v>
      </c>
      <c r="B428" s="58" t="s">
        <v>15</v>
      </c>
      <c r="C428" s="58">
        <v>472</v>
      </c>
      <c r="D428" s="193" t="s">
        <v>434</v>
      </c>
      <c r="E428" s="94">
        <v>15000001002</v>
      </c>
      <c r="F428" s="57" t="s">
        <v>455</v>
      </c>
      <c r="G428" s="60">
        <v>100000</v>
      </c>
      <c r="H428" s="95">
        <v>50860</v>
      </c>
      <c r="I428" s="58" t="s">
        <v>18</v>
      </c>
      <c r="J428" s="58" t="s">
        <v>19</v>
      </c>
    </row>
    <row r="429" s="2" customFormat="1" spans="1:11">
      <c r="A429" s="57" t="s">
        <v>456</v>
      </c>
      <c r="B429" s="58" t="s">
        <v>15</v>
      </c>
      <c r="C429" s="58">
        <v>472</v>
      </c>
      <c r="D429" s="193" t="s">
        <v>434</v>
      </c>
      <c r="E429" s="94">
        <v>15000001002</v>
      </c>
      <c r="F429" s="57" t="s">
        <v>457</v>
      </c>
      <c r="G429" s="60">
        <v>11000</v>
      </c>
      <c r="H429" s="95">
        <f>G429*0.91</f>
        <v>10010</v>
      </c>
      <c r="I429" s="58" t="s">
        <v>18</v>
      </c>
      <c r="J429" s="58" t="s">
        <v>19</v>
      </c>
      <c r="K429" s="98"/>
    </row>
    <row r="430" s="2" customFormat="1" spans="1:11">
      <c r="A430" s="57" t="s">
        <v>456</v>
      </c>
      <c r="B430" s="58" t="s">
        <v>15</v>
      </c>
      <c r="C430" s="58">
        <v>472</v>
      </c>
      <c r="D430" s="193" t="s">
        <v>434</v>
      </c>
      <c r="E430" s="94">
        <v>15000001002</v>
      </c>
      <c r="F430" s="57" t="s">
        <v>458</v>
      </c>
      <c r="G430" s="60">
        <v>11000</v>
      </c>
      <c r="H430" s="95">
        <f>G430*0.12</f>
        <v>1320</v>
      </c>
      <c r="I430" s="58" t="s">
        <v>18</v>
      </c>
      <c r="J430" s="58" t="s">
        <v>19</v>
      </c>
      <c r="K430" s="98"/>
    </row>
    <row r="431" s="2" customFormat="1" spans="1:11">
      <c r="A431" s="57" t="s">
        <v>456</v>
      </c>
      <c r="B431" s="58" t="s">
        <v>15</v>
      </c>
      <c r="C431" s="58">
        <v>472</v>
      </c>
      <c r="D431" s="193" t="s">
        <v>434</v>
      </c>
      <c r="E431" s="94">
        <v>15000001002</v>
      </c>
      <c r="F431" s="57" t="s">
        <v>459</v>
      </c>
      <c r="G431" s="60">
        <v>6000</v>
      </c>
      <c r="H431" s="95">
        <v>1003.86</v>
      </c>
      <c r="I431" s="58" t="s">
        <v>18</v>
      </c>
      <c r="J431" s="58" t="s">
        <v>19</v>
      </c>
      <c r="K431" s="98"/>
    </row>
    <row r="432" s="2" customFormat="1" spans="1:11">
      <c r="A432" s="57" t="s">
        <v>456</v>
      </c>
      <c r="B432" s="58" t="s">
        <v>92</v>
      </c>
      <c r="C432" s="58">
        <v>472</v>
      </c>
      <c r="D432" s="193" t="s">
        <v>434</v>
      </c>
      <c r="E432" s="94">
        <v>15000001002</v>
      </c>
      <c r="F432" s="57" t="s">
        <v>460</v>
      </c>
      <c r="G432" s="60">
        <v>3000</v>
      </c>
      <c r="H432" s="95">
        <v>2700</v>
      </c>
      <c r="I432" s="58" t="s">
        <v>18</v>
      </c>
      <c r="J432" s="58" t="s">
        <v>19</v>
      </c>
      <c r="K432" s="98"/>
    </row>
    <row r="433" s="2" customFormat="1" spans="1:10">
      <c r="A433" s="57" t="s">
        <v>14</v>
      </c>
      <c r="B433" s="58" t="s">
        <v>15</v>
      </c>
      <c r="C433" s="58">
        <v>472</v>
      </c>
      <c r="D433" s="62">
        <v>33903200000</v>
      </c>
      <c r="E433" s="59">
        <v>15000001002</v>
      </c>
      <c r="F433" s="39" t="s">
        <v>461</v>
      </c>
      <c r="G433" s="60">
        <v>5000</v>
      </c>
      <c r="H433" s="61">
        <v>2695</v>
      </c>
      <c r="I433" s="58" t="s">
        <v>18</v>
      </c>
      <c r="J433" s="58" t="s">
        <v>19</v>
      </c>
    </row>
    <row r="434" s="2" customFormat="1" spans="1:10">
      <c r="A434" s="57" t="s">
        <v>14</v>
      </c>
      <c r="B434" s="58" t="s">
        <v>15</v>
      </c>
      <c r="C434" s="58">
        <v>472</v>
      </c>
      <c r="D434" s="62">
        <v>33903200000</v>
      </c>
      <c r="E434" s="59">
        <v>15000001002</v>
      </c>
      <c r="F434" s="39" t="s">
        <v>462</v>
      </c>
      <c r="G434" s="60">
        <v>20000</v>
      </c>
      <c r="H434" s="61">
        <v>12760</v>
      </c>
      <c r="I434" s="58" t="s">
        <v>18</v>
      </c>
      <c r="J434" s="58" t="s">
        <v>19</v>
      </c>
    </row>
    <row r="435" s="2" customFormat="1" spans="1:10">
      <c r="A435" s="57" t="s">
        <v>14</v>
      </c>
      <c r="B435" s="58" t="s">
        <v>15</v>
      </c>
      <c r="C435" s="58">
        <v>472</v>
      </c>
      <c r="D435" s="62">
        <v>33903200000</v>
      </c>
      <c r="E435" s="59">
        <v>15000001002</v>
      </c>
      <c r="F435" s="39" t="s">
        <v>463</v>
      </c>
      <c r="G435" s="60">
        <v>20000</v>
      </c>
      <c r="H435" s="61">
        <v>26400</v>
      </c>
      <c r="I435" s="58" t="s">
        <v>18</v>
      </c>
      <c r="J435" s="58" t="s">
        <v>19</v>
      </c>
    </row>
    <row r="436" s="2" customFormat="1" spans="1:10">
      <c r="A436" s="57" t="s">
        <v>14</v>
      </c>
      <c r="B436" s="58" t="s">
        <v>15</v>
      </c>
      <c r="C436" s="58">
        <v>472</v>
      </c>
      <c r="D436" s="62">
        <v>33903200000</v>
      </c>
      <c r="E436" s="59">
        <v>15000001002</v>
      </c>
      <c r="F436" s="39" t="s">
        <v>464</v>
      </c>
      <c r="G436" s="60">
        <v>60000</v>
      </c>
      <c r="H436" s="61">
        <v>77220</v>
      </c>
      <c r="I436" s="58" t="s">
        <v>18</v>
      </c>
      <c r="J436" s="58" t="s">
        <v>19</v>
      </c>
    </row>
    <row r="437" s="2" customFormat="1" spans="1:10">
      <c r="A437" s="57" t="s">
        <v>14</v>
      </c>
      <c r="B437" s="58" t="s">
        <v>15</v>
      </c>
      <c r="C437" s="58">
        <v>472</v>
      </c>
      <c r="D437" s="62">
        <v>33903200000</v>
      </c>
      <c r="E437" s="59">
        <v>15000001002</v>
      </c>
      <c r="F437" s="39" t="s">
        <v>465</v>
      </c>
      <c r="G437" s="60">
        <v>100000</v>
      </c>
      <c r="H437" s="61">
        <v>128700</v>
      </c>
      <c r="I437" s="58" t="s">
        <v>18</v>
      </c>
      <c r="J437" s="58" t="s">
        <v>19</v>
      </c>
    </row>
    <row r="438" s="2" customFormat="1" spans="1:10">
      <c r="A438" s="57" t="s">
        <v>14</v>
      </c>
      <c r="B438" s="58" t="s">
        <v>15</v>
      </c>
      <c r="C438" s="58">
        <v>472</v>
      </c>
      <c r="D438" s="62">
        <v>33903200000</v>
      </c>
      <c r="E438" s="59">
        <v>15000001002</v>
      </c>
      <c r="F438" s="39" t="s">
        <v>466</v>
      </c>
      <c r="G438" s="60">
        <v>100000</v>
      </c>
      <c r="H438" s="61">
        <v>140800</v>
      </c>
      <c r="I438" s="58" t="s">
        <v>18</v>
      </c>
      <c r="J438" s="58" t="s">
        <v>19</v>
      </c>
    </row>
    <row r="439" s="2" customFormat="1" spans="1:10">
      <c r="A439" s="57" t="s">
        <v>14</v>
      </c>
      <c r="B439" s="58" t="s">
        <v>15</v>
      </c>
      <c r="C439" s="58">
        <v>472</v>
      </c>
      <c r="D439" s="62">
        <v>33903200000</v>
      </c>
      <c r="E439" s="59">
        <v>15000001002</v>
      </c>
      <c r="F439" s="39" t="s">
        <v>467</v>
      </c>
      <c r="G439" s="60" t="s">
        <v>98</v>
      </c>
      <c r="H439" s="61">
        <v>1200000</v>
      </c>
      <c r="I439" s="58" t="s">
        <v>18</v>
      </c>
      <c r="J439" s="58" t="s">
        <v>19</v>
      </c>
    </row>
    <row r="440" s="2" customFormat="1" spans="1:12">
      <c r="A440" s="57" t="s">
        <v>468</v>
      </c>
      <c r="B440" s="58" t="s">
        <v>15</v>
      </c>
      <c r="C440" s="58">
        <v>472</v>
      </c>
      <c r="D440" s="62">
        <v>33903200000</v>
      </c>
      <c r="E440" s="59">
        <v>150010020000</v>
      </c>
      <c r="F440" s="57" t="s">
        <v>469</v>
      </c>
      <c r="G440" s="64">
        <v>540000</v>
      </c>
      <c r="H440" s="95">
        <v>217296</v>
      </c>
      <c r="I440" s="58">
        <v>150010020000</v>
      </c>
      <c r="J440" s="58" t="s">
        <v>19</v>
      </c>
      <c r="K440" s="99"/>
      <c r="L440" s="100"/>
    </row>
    <row r="441" s="2" customFormat="1" spans="1:12">
      <c r="A441" s="57" t="s">
        <v>468</v>
      </c>
      <c r="B441" s="58" t="s">
        <v>15</v>
      </c>
      <c r="C441" s="58">
        <v>472</v>
      </c>
      <c r="D441" s="62">
        <v>33903200000</v>
      </c>
      <c r="E441" s="59">
        <v>150010020000</v>
      </c>
      <c r="F441" s="57" t="s">
        <v>470</v>
      </c>
      <c r="G441" s="64">
        <v>300</v>
      </c>
      <c r="H441" s="95">
        <v>2893.89</v>
      </c>
      <c r="I441" s="58">
        <v>150010020000</v>
      </c>
      <c r="J441" s="58" t="s">
        <v>19</v>
      </c>
      <c r="K441" s="99"/>
      <c r="L441" s="100"/>
    </row>
    <row r="442" s="2" customFormat="1" spans="1:12">
      <c r="A442" s="57" t="s">
        <v>456</v>
      </c>
      <c r="B442" s="58" t="s">
        <v>15</v>
      </c>
      <c r="C442" s="58">
        <v>472</v>
      </c>
      <c r="D442" s="62">
        <v>33903200000</v>
      </c>
      <c r="E442" s="42">
        <v>150010020000</v>
      </c>
      <c r="F442" s="39" t="s">
        <v>471</v>
      </c>
      <c r="G442" s="64">
        <v>150000</v>
      </c>
      <c r="H442" s="95">
        <v>37500</v>
      </c>
      <c r="I442" s="58" t="s">
        <v>101</v>
      </c>
      <c r="J442" s="58" t="s">
        <v>19</v>
      </c>
      <c r="K442" s="99"/>
      <c r="L442" s="100"/>
    </row>
    <row r="443" s="2" customFormat="1" spans="1:12">
      <c r="A443" s="57" t="s">
        <v>456</v>
      </c>
      <c r="B443" s="58" t="s">
        <v>15</v>
      </c>
      <c r="C443" s="58">
        <v>472</v>
      </c>
      <c r="D443" s="62">
        <v>33903200000</v>
      </c>
      <c r="E443" s="42">
        <v>150010020000</v>
      </c>
      <c r="F443" s="39" t="s">
        <v>472</v>
      </c>
      <c r="G443" s="64">
        <v>150000</v>
      </c>
      <c r="H443" s="95">
        <v>37500</v>
      </c>
      <c r="I443" s="58" t="s">
        <v>101</v>
      </c>
      <c r="J443" s="58" t="s">
        <v>19</v>
      </c>
      <c r="K443" s="99"/>
      <c r="L443" s="100"/>
    </row>
    <row r="444" s="2" customFormat="1" spans="1:12">
      <c r="A444" s="57" t="s">
        <v>456</v>
      </c>
      <c r="B444" s="58" t="s">
        <v>15</v>
      </c>
      <c r="C444" s="58">
        <v>472</v>
      </c>
      <c r="D444" s="62">
        <v>33903200000</v>
      </c>
      <c r="E444" s="42">
        <v>150010020000</v>
      </c>
      <c r="F444" s="39" t="s">
        <v>473</v>
      </c>
      <c r="G444" s="64">
        <v>540000</v>
      </c>
      <c r="H444" s="95">
        <v>10800</v>
      </c>
      <c r="I444" s="58" t="s">
        <v>101</v>
      </c>
      <c r="J444" s="58" t="s">
        <v>19</v>
      </c>
      <c r="K444" s="99"/>
      <c r="L444" s="100"/>
    </row>
    <row r="445" s="2" customFormat="1" spans="1:12">
      <c r="A445" s="57" t="s">
        <v>474</v>
      </c>
      <c r="B445" s="58" t="s">
        <v>15</v>
      </c>
      <c r="C445" s="58">
        <v>472</v>
      </c>
      <c r="D445" s="62">
        <v>33903200000</v>
      </c>
      <c r="E445" s="59">
        <v>160000000000</v>
      </c>
      <c r="F445" s="96" t="s">
        <v>475</v>
      </c>
      <c r="G445" s="97">
        <v>1680</v>
      </c>
      <c r="H445" s="95">
        <v>992.88</v>
      </c>
      <c r="I445" s="58">
        <v>150010020000</v>
      </c>
      <c r="J445" s="58" t="s">
        <v>19</v>
      </c>
      <c r="K445" s="99"/>
      <c r="L445" s="100"/>
    </row>
    <row r="446" s="2" customFormat="1" spans="1:12">
      <c r="A446" s="57" t="s">
        <v>474</v>
      </c>
      <c r="B446" s="58" t="s">
        <v>15</v>
      </c>
      <c r="C446" s="58">
        <v>472</v>
      </c>
      <c r="D446" s="62">
        <v>33903200000</v>
      </c>
      <c r="E446" s="59">
        <v>160000000000</v>
      </c>
      <c r="F446" s="96" t="s">
        <v>476</v>
      </c>
      <c r="G446" s="97">
        <v>12000</v>
      </c>
      <c r="H446" s="95">
        <v>6648</v>
      </c>
      <c r="I446" s="58">
        <v>150010020000</v>
      </c>
      <c r="J446" s="58" t="s">
        <v>19</v>
      </c>
      <c r="K446" s="99"/>
      <c r="L446" s="100"/>
    </row>
    <row r="447" s="2" customFormat="1" spans="1:12">
      <c r="A447" s="57" t="s">
        <v>474</v>
      </c>
      <c r="B447" s="58" t="s">
        <v>15</v>
      </c>
      <c r="C447" s="58">
        <v>472</v>
      </c>
      <c r="D447" s="62">
        <v>33903200000</v>
      </c>
      <c r="E447" s="59">
        <v>160000000000</v>
      </c>
      <c r="F447" s="96" t="s">
        <v>477</v>
      </c>
      <c r="G447" s="97">
        <v>600</v>
      </c>
      <c r="H447" s="95">
        <v>540</v>
      </c>
      <c r="I447" s="58">
        <v>150010020000</v>
      </c>
      <c r="J447" s="58" t="s">
        <v>19</v>
      </c>
      <c r="K447" s="99"/>
      <c r="L447" s="100"/>
    </row>
    <row r="448" s="2" customFormat="1" ht="30" spans="1:12">
      <c r="A448" s="57" t="s">
        <v>474</v>
      </c>
      <c r="B448" s="58" t="s">
        <v>15</v>
      </c>
      <c r="C448" s="58">
        <v>472</v>
      </c>
      <c r="D448" s="62">
        <v>33903200000</v>
      </c>
      <c r="E448" s="59">
        <v>160000000000</v>
      </c>
      <c r="F448" s="96" t="s">
        <v>478</v>
      </c>
      <c r="G448" s="97">
        <v>600</v>
      </c>
      <c r="H448" s="95">
        <v>1128</v>
      </c>
      <c r="I448" s="58">
        <v>150010020000</v>
      </c>
      <c r="J448" s="58" t="s">
        <v>19</v>
      </c>
      <c r="K448" s="99"/>
      <c r="L448" s="100"/>
    </row>
    <row r="449" s="2" customFormat="1" spans="1:12">
      <c r="A449" s="57" t="s">
        <v>474</v>
      </c>
      <c r="B449" s="58" t="s">
        <v>15</v>
      </c>
      <c r="C449" s="58">
        <v>472</v>
      </c>
      <c r="D449" s="62">
        <v>33903200000</v>
      </c>
      <c r="E449" s="59">
        <v>160000000000</v>
      </c>
      <c r="F449" s="96" t="s">
        <v>479</v>
      </c>
      <c r="G449" s="97">
        <v>600</v>
      </c>
      <c r="H449" s="95">
        <v>1770</v>
      </c>
      <c r="I449" s="58">
        <v>150010020000</v>
      </c>
      <c r="J449" s="58" t="s">
        <v>19</v>
      </c>
      <c r="K449" s="99"/>
      <c r="L449" s="100"/>
    </row>
    <row r="450" s="2" customFormat="1" spans="1:12">
      <c r="A450" s="57" t="s">
        <v>474</v>
      </c>
      <c r="B450" s="58" t="s">
        <v>15</v>
      </c>
      <c r="C450" s="58">
        <v>472</v>
      </c>
      <c r="D450" s="62">
        <v>33903200000</v>
      </c>
      <c r="E450" s="59">
        <v>160000000000</v>
      </c>
      <c r="F450" s="96" t="s">
        <v>480</v>
      </c>
      <c r="G450" s="97">
        <v>328000</v>
      </c>
      <c r="H450" s="95">
        <v>15416</v>
      </c>
      <c r="I450" s="58">
        <v>150010020000</v>
      </c>
      <c r="J450" s="58" t="s">
        <v>19</v>
      </c>
      <c r="K450" s="99"/>
      <c r="L450" s="100"/>
    </row>
    <row r="451" s="2" customFormat="1" spans="1:12">
      <c r="A451" s="57" t="s">
        <v>474</v>
      </c>
      <c r="B451" s="58" t="s">
        <v>15</v>
      </c>
      <c r="C451" s="58">
        <v>472</v>
      </c>
      <c r="D451" s="62">
        <v>33903200000</v>
      </c>
      <c r="E451" s="59">
        <v>160000000000</v>
      </c>
      <c r="F451" s="96" t="s">
        <v>481</v>
      </c>
      <c r="G451" s="97">
        <v>276000</v>
      </c>
      <c r="H451" s="101">
        <v>71760</v>
      </c>
      <c r="I451" s="58">
        <v>150010020000</v>
      </c>
      <c r="J451" s="58" t="s">
        <v>19</v>
      </c>
      <c r="K451" s="99"/>
      <c r="L451" s="100"/>
    </row>
    <row r="452" s="2" customFormat="1" spans="1:12">
      <c r="A452" s="57" t="s">
        <v>474</v>
      </c>
      <c r="B452" s="58" t="s">
        <v>15</v>
      </c>
      <c r="C452" s="58">
        <v>472</v>
      </c>
      <c r="D452" s="62">
        <v>33903200000</v>
      </c>
      <c r="E452" s="59">
        <v>160000000000</v>
      </c>
      <c r="F452" s="96" t="s">
        <v>482</v>
      </c>
      <c r="G452" s="97">
        <v>45000</v>
      </c>
      <c r="H452" s="95">
        <v>19755</v>
      </c>
      <c r="I452" s="58">
        <v>150010020000</v>
      </c>
      <c r="J452" s="58" t="s">
        <v>19</v>
      </c>
      <c r="K452" s="99"/>
      <c r="L452" s="100"/>
    </row>
    <row r="453" s="2" customFormat="1" spans="1:12">
      <c r="A453" s="57" t="s">
        <v>474</v>
      </c>
      <c r="B453" s="58" t="s">
        <v>15</v>
      </c>
      <c r="C453" s="58">
        <v>472</v>
      </c>
      <c r="D453" s="62">
        <v>33903200000</v>
      </c>
      <c r="E453" s="59">
        <v>160000000000</v>
      </c>
      <c r="F453" s="96" t="s">
        <v>483</v>
      </c>
      <c r="G453" s="97">
        <v>40000</v>
      </c>
      <c r="H453" s="95">
        <v>1164</v>
      </c>
      <c r="I453" s="58">
        <v>150010020000</v>
      </c>
      <c r="J453" s="58" t="s">
        <v>19</v>
      </c>
      <c r="K453" s="99"/>
      <c r="L453" s="100"/>
    </row>
    <row r="454" s="2" customFormat="1" spans="1:12">
      <c r="A454" s="57" t="s">
        <v>474</v>
      </c>
      <c r="B454" s="58" t="s">
        <v>15</v>
      </c>
      <c r="C454" s="58">
        <v>472</v>
      </c>
      <c r="D454" s="62">
        <v>33903200000</v>
      </c>
      <c r="E454" s="59">
        <v>160000000000</v>
      </c>
      <c r="F454" s="96" t="s">
        <v>484</v>
      </c>
      <c r="G454" s="97">
        <v>1000</v>
      </c>
      <c r="H454" s="101">
        <v>1003.3</v>
      </c>
      <c r="I454" s="58">
        <v>150010020000</v>
      </c>
      <c r="J454" s="58" t="s">
        <v>19</v>
      </c>
      <c r="K454" s="99"/>
      <c r="L454" s="100"/>
    </row>
    <row r="455" s="2" customFormat="1" spans="1:12">
      <c r="A455" s="57" t="s">
        <v>474</v>
      </c>
      <c r="B455" s="58" t="s">
        <v>15</v>
      </c>
      <c r="C455" s="58">
        <v>472</v>
      </c>
      <c r="D455" s="62">
        <v>33903200000</v>
      </c>
      <c r="E455" s="59">
        <v>160000000000</v>
      </c>
      <c r="F455" s="96" t="s">
        <v>485</v>
      </c>
      <c r="G455" s="97">
        <v>1200</v>
      </c>
      <c r="H455" s="95">
        <v>1188</v>
      </c>
      <c r="I455" s="58">
        <v>150010020000</v>
      </c>
      <c r="J455" s="58" t="s">
        <v>19</v>
      </c>
      <c r="K455" s="99"/>
      <c r="L455" s="100"/>
    </row>
    <row r="456" s="2" customFormat="1" spans="1:12">
      <c r="A456" s="57" t="s">
        <v>474</v>
      </c>
      <c r="B456" s="58" t="s">
        <v>15</v>
      </c>
      <c r="C456" s="58">
        <v>472</v>
      </c>
      <c r="D456" s="62">
        <v>33903200000</v>
      </c>
      <c r="E456" s="59">
        <v>160000000000</v>
      </c>
      <c r="F456" s="96" t="s">
        <v>486</v>
      </c>
      <c r="G456" s="97">
        <v>48000</v>
      </c>
      <c r="H456" s="95">
        <v>2769.6</v>
      </c>
      <c r="I456" s="58">
        <v>150010020000</v>
      </c>
      <c r="J456" s="58" t="s">
        <v>19</v>
      </c>
      <c r="K456" s="99"/>
      <c r="L456" s="100"/>
    </row>
    <row r="457" s="2" customFormat="1" spans="1:12">
      <c r="A457" s="57" t="s">
        <v>474</v>
      </c>
      <c r="B457" s="58" t="s">
        <v>15</v>
      </c>
      <c r="C457" s="58">
        <v>472</v>
      </c>
      <c r="D457" s="62">
        <v>33903200000</v>
      </c>
      <c r="E457" s="59">
        <v>160000000000</v>
      </c>
      <c r="F457" s="96" t="s">
        <v>487</v>
      </c>
      <c r="G457" s="97">
        <v>600</v>
      </c>
      <c r="H457" s="95">
        <v>147.6</v>
      </c>
      <c r="I457" s="58">
        <v>150010020000</v>
      </c>
      <c r="J457" s="58" t="s">
        <v>19</v>
      </c>
      <c r="K457" s="99"/>
      <c r="L457" s="100"/>
    </row>
    <row r="458" s="2" customFormat="1" spans="1:12">
      <c r="A458" s="57" t="s">
        <v>474</v>
      </c>
      <c r="B458" s="58" t="s">
        <v>15</v>
      </c>
      <c r="C458" s="58">
        <v>472</v>
      </c>
      <c r="D458" s="62">
        <v>33903200000</v>
      </c>
      <c r="E458" s="59">
        <v>160000000000</v>
      </c>
      <c r="F458" s="96" t="s">
        <v>488</v>
      </c>
      <c r="G458" s="97">
        <v>600</v>
      </c>
      <c r="H458" s="95">
        <v>938.4</v>
      </c>
      <c r="I458" s="58">
        <v>150010020000</v>
      </c>
      <c r="J458" s="58" t="s">
        <v>19</v>
      </c>
      <c r="K458" s="99"/>
      <c r="L458" s="100"/>
    </row>
    <row r="459" s="2" customFormat="1" spans="1:12">
      <c r="A459" s="57" t="s">
        <v>474</v>
      </c>
      <c r="B459" s="58" t="s">
        <v>15</v>
      </c>
      <c r="C459" s="58">
        <v>472</v>
      </c>
      <c r="D459" s="62">
        <v>33903200000</v>
      </c>
      <c r="E459" s="59">
        <v>160000000000</v>
      </c>
      <c r="F459" s="96" t="s">
        <v>489</v>
      </c>
      <c r="G459" s="97">
        <v>40000</v>
      </c>
      <c r="H459" s="95">
        <v>33332</v>
      </c>
      <c r="I459" s="58">
        <v>150010020000</v>
      </c>
      <c r="J459" s="58" t="s">
        <v>19</v>
      </c>
      <c r="K459" s="99"/>
      <c r="L459" s="100"/>
    </row>
    <row r="460" s="2" customFormat="1" spans="1:12">
      <c r="A460" s="57" t="s">
        <v>474</v>
      </c>
      <c r="B460" s="58" t="s">
        <v>15</v>
      </c>
      <c r="C460" s="58">
        <v>472</v>
      </c>
      <c r="D460" s="62">
        <v>33903200000</v>
      </c>
      <c r="E460" s="59">
        <v>160000000000</v>
      </c>
      <c r="F460" s="96" t="s">
        <v>490</v>
      </c>
      <c r="G460" s="64">
        <v>218000</v>
      </c>
      <c r="H460" s="95">
        <v>41441.8</v>
      </c>
      <c r="I460" s="58">
        <v>150010020000</v>
      </c>
      <c r="J460" s="58" t="s">
        <v>19</v>
      </c>
      <c r="K460" s="99"/>
      <c r="L460" s="100"/>
    </row>
    <row r="461" s="8" customFormat="1" spans="1:10">
      <c r="A461" s="102" t="s">
        <v>94</v>
      </c>
      <c r="B461" s="103" t="s">
        <v>15</v>
      </c>
      <c r="C461" s="103">
        <v>473</v>
      </c>
      <c r="D461" s="104">
        <v>33903600000</v>
      </c>
      <c r="E461" s="105">
        <v>262100000000</v>
      </c>
      <c r="F461" s="57" t="s">
        <v>491</v>
      </c>
      <c r="G461" s="103" t="s">
        <v>492</v>
      </c>
      <c r="H461" s="106">
        <v>24000</v>
      </c>
      <c r="I461" s="103" t="s">
        <v>493</v>
      </c>
      <c r="J461" s="103" t="s">
        <v>494</v>
      </c>
    </row>
    <row r="462" ht="30" spans="1:10">
      <c r="A462" s="39" t="s">
        <v>94</v>
      </c>
      <c r="B462" s="40" t="s">
        <v>15</v>
      </c>
      <c r="C462" s="48"/>
      <c r="D462" s="194" t="s">
        <v>495</v>
      </c>
      <c r="E462" s="191" t="s">
        <v>16</v>
      </c>
      <c r="F462" s="39" t="s">
        <v>496</v>
      </c>
      <c r="G462" s="40">
        <v>2</v>
      </c>
      <c r="H462" s="45">
        <f>((1700+550)*12)*G462</f>
        <v>54000</v>
      </c>
      <c r="I462" s="58">
        <v>150010020000</v>
      </c>
      <c r="J462" s="58" t="s">
        <v>19</v>
      </c>
    </row>
    <row r="463" s="8" customFormat="1" spans="1:12">
      <c r="A463" s="102" t="s">
        <v>91</v>
      </c>
      <c r="B463" s="103" t="s">
        <v>92</v>
      </c>
      <c r="C463" s="103">
        <v>474</v>
      </c>
      <c r="D463" s="104">
        <v>33903900000</v>
      </c>
      <c r="E463" s="105">
        <v>160000000000</v>
      </c>
      <c r="F463" s="57" t="s">
        <v>497</v>
      </c>
      <c r="G463" s="103" t="s">
        <v>498</v>
      </c>
      <c r="H463" s="106">
        <v>4000</v>
      </c>
      <c r="I463" s="103" t="s">
        <v>146</v>
      </c>
      <c r="J463" s="103" t="s">
        <v>499</v>
      </c>
      <c r="L463" s="116"/>
    </row>
    <row r="464" s="8" customFormat="1" spans="1:10">
      <c r="A464" s="102" t="s">
        <v>91</v>
      </c>
      <c r="B464" s="103" t="s">
        <v>92</v>
      </c>
      <c r="C464" s="103">
        <v>474</v>
      </c>
      <c r="D464" s="104">
        <v>33903900000</v>
      </c>
      <c r="E464" s="105">
        <v>160000000000</v>
      </c>
      <c r="F464" s="75" t="s">
        <v>500</v>
      </c>
      <c r="G464" s="107" t="s">
        <v>501</v>
      </c>
      <c r="H464" s="108">
        <v>2500</v>
      </c>
      <c r="I464" s="103" t="s">
        <v>146</v>
      </c>
      <c r="J464" s="103" t="s">
        <v>499</v>
      </c>
    </row>
    <row r="465" s="8" customFormat="1" spans="1:10">
      <c r="A465" s="102" t="s">
        <v>91</v>
      </c>
      <c r="B465" s="103" t="s">
        <v>92</v>
      </c>
      <c r="C465" s="103">
        <v>474</v>
      </c>
      <c r="D465" s="104">
        <v>33903900000</v>
      </c>
      <c r="E465" s="105">
        <v>160000000000</v>
      </c>
      <c r="F465" s="39" t="s">
        <v>502</v>
      </c>
      <c r="G465" s="103" t="s">
        <v>503</v>
      </c>
      <c r="H465" s="106">
        <v>10000</v>
      </c>
      <c r="I465" s="103" t="s">
        <v>146</v>
      </c>
      <c r="J465" s="103" t="s">
        <v>499</v>
      </c>
    </row>
    <row r="466" s="8" customFormat="1" ht="30" spans="1:12">
      <c r="A466" s="102" t="s">
        <v>91</v>
      </c>
      <c r="B466" s="103" t="s">
        <v>92</v>
      </c>
      <c r="C466" s="103">
        <v>474</v>
      </c>
      <c r="D466" s="104">
        <v>33903900000</v>
      </c>
      <c r="E466" s="105">
        <v>160000000000</v>
      </c>
      <c r="F466" s="39" t="s">
        <v>504</v>
      </c>
      <c r="G466" s="109" t="s">
        <v>505</v>
      </c>
      <c r="H466" s="106">
        <v>3600</v>
      </c>
      <c r="I466" s="103" t="s">
        <v>146</v>
      </c>
      <c r="J466" s="103" t="s">
        <v>499</v>
      </c>
      <c r="L466" s="116"/>
    </row>
    <row r="467" s="8" customFormat="1" spans="1:10">
      <c r="A467" s="102" t="s">
        <v>91</v>
      </c>
      <c r="B467" s="103" t="s">
        <v>92</v>
      </c>
      <c r="C467" s="103">
        <v>474</v>
      </c>
      <c r="D467" s="104">
        <v>33903900000</v>
      </c>
      <c r="E467" s="105">
        <v>160000000000</v>
      </c>
      <c r="F467" s="57" t="s">
        <v>506</v>
      </c>
      <c r="G467" s="103" t="s">
        <v>507</v>
      </c>
      <c r="H467" s="106">
        <v>3500</v>
      </c>
      <c r="I467" s="103" t="s">
        <v>146</v>
      </c>
      <c r="J467" s="103" t="s">
        <v>499</v>
      </c>
    </row>
    <row r="468" s="8" customFormat="1" spans="1:10">
      <c r="A468" s="102" t="s">
        <v>91</v>
      </c>
      <c r="B468" s="103" t="s">
        <v>15</v>
      </c>
      <c r="C468" s="103">
        <v>474</v>
      </c>
      <c r="D468" s="104">
        <v>33903900000</v>
      </c>
      <c r="E468" s="110">
        <v>160000000000</v>
      </c>
      <c r="F468" s="57" t="s">
        <v>508</v>
      </c>
      <c r="G468" s="103">
        <v>12</v>
      </c>
      <c r="H468" s="106">
        <f>12*2500</f>
        <v>30000</v>
      </c>
      <c r="I468" s="103" t="s">
        <v>146</v>
      </c>
      <c r="J468" s="103" t="s">
        <v>499</v>
      </c>
    </row>
    <row r="469" s="8" customFormat="1" spans="1:10">
      <c r="A469" s="102" t="s">
        <v>91</v>
      </c>
      <c r="B469" s="103" t="s">
        <v>15</v>
      </c>
      <c r="C469" s="103">
        <v>474</v>
      </c>
      <c r="D469" s="104">
        <v>33903900000</v>
      </c>
      <c r="E469" s="105">
        <v>160000000000</v>
      </c>
      <c r="F469" s="57" t="s">
        <v>509</v>
      </c>
      <c r="G469" s="103" t="s">
        <v>510</v>
      </c>
      <c r="H469" s="106">
        <f>12*10473.83</f>
        <v>125685.96</v>
      </c>
      <c r="I469" s="103"/>
      <c r="J469" s="103" t="s">
        <v>511</v>
      </c>
    </row>
    <row r="470" s="8" customFormat="1" spans="1:10">
      <c r="A470" s="102" t="s">
        <v>91</v>
      </c>
      <c r="B470" s="103" t="s">
        <v>15</v>
      </c>
      <c r="C470" s="103">
        <v>474</v>
      </c>
      <c r="D470" s="104">
        <v>33903900000</v>
      </c>
      <c r="E470" s="105">
        <v>160000000000</v>
      </c>
      <c r="F470" s="57" t="s">
        <v>512</v>
      </c>
      <c r="G470" s="103" t="s">
        <v>510</v>
      </c>
      <c r="H470" s="106">
        <f>12*3595.12</f>
        <v>43141.44</v>
      </c>
      <c r="I470" s="103"/>
      <c r="J470" s="103" t="s">
        <v>511</v>
      </c>
    </row>
    <row r="471" s="8" customFormat="1" ht="30" spans="1:10">
      <c r="A471" s="102" t="s">
        <v>91</v>
      </c>
      <c r="B471" s="103" t="s">
        <v>15</v>
      </c>
      <c r="C471" s="103">
        <v>474</v>
      </c>
      <c r="D471" s="104">
        <v>33903900000</v>
      </c>
      <c r="E471" s="105">
        <v>160000000000</v>
      </c>
      <c r="F471" s="39" t="s">
        <v>513</v>
      </c>
      <c r="G471" s="103">
        <v>1</v>
      </c>
      <c r="H471" s="106">
        <v>4100</v>
      </c>
      <c r="I471" s="103" t="s">
        <v>514</v>
      </c>
      <c r="J471" s="103" t="s">
        <v>499</v>
      </c>
    </row>
    <row r="472" s="8" customFormat="1" ht="30" spans="1:10">
      <c r="A472" s="102" t="s">
        <v>91</v>
      </c>
      <c r="B472" s="103" t="s">
        <v>15</v>
      </c>
      <c r="C472" s="103">
        <v>474</v>
      </c>
      <c r="D472" s="104">
        <v>33903900000</v>
      </c>
      <c r="E472" s="105">
        <v>160000000000</v>
      </c>
      <c r="F472" s="39" t="s">
        <v>515</v>
      </c>
      <c r="G472" s="103">
        <v>1</v>
      </c>
      <c r="H472" s="106">
        <v>4100</v>
      </c>
      <c r="I472" s="103" t="s">
        <v>516</v>
      </c>
      <c r="J472" s="103" t="s">
        <v>499</v>
      </c>
    </row>
    <row r="473" s="8" customFormat="1" ht="30" spans="1:10">
      <c r="A473" s="102" t="s">
        <v>91</v>
      </c>
      <c r="B473" s="103" t="s">
        <v>15</v>
      </c>
      <c r="C473" s="103">
        <v>474</v>
      </c>
      <c r="D473" s="104">
        <v>33903900000</v>
      </c>
      <c r="E473" s="105">
        <v>160000000000</v>
      </c>
      <c r="F473" s="39" t="s">
        <v>517</v>
      </c>
      <c r="G473" s="103">
        <v>1</v>
      </c>
      <c r="H473" s="106">
        <v>4100</v>
      </c>
      <c r="I473" s="103" t="s">
        <v>518</v>
      </c>
      <c r="J473" s="103" t="s">
        <v>499</v>
      </c>
    </row>
    <row r="474" s="8" customFormat="1" ht="30" spans="1:10">
      <c r="A474" s="102" t="s">
        <v>91</v>
      </c>
      <c r="B474" s="103" t="s">
        <v>15</v>
      </c>
      <c r="C474" s="103">
        <v>474</v>
      </c>
      <c r="D474" s="104">
        <v>33903900000</v>
      </c>
      <c r="E474" s="105">
        <v>160000000000</v>
      </c>
      <c r="F474" s="39" t="s">
        <v>519</v>
      </c>
      <c r="G474" s="103">
        <v>1</v>
      </c>
      <c r="H474" s="106">
        <v>4100</v>
      </c>
      <c r="I474" s="103" t="s">
        <v>518</v>
      </c>
      <c r="J474" s="103" t="s">
        <v>499</v>
      </c>
    </row>
    <row r="475" s="8" customFormat="1" ht="30" spans="1:10">
      <c r="A475" s="102" t="s">
        <v>91</v>
      </c>
      <c r="B475" s="103" t="s">
        <v>15</v>
      </c>
      <c r="C475" s="103">
        <v>474</v>
      </c>
      <c r="D475" s="104">
        <v>33903900000</v>
      </c>
      <c r="E475" s="105">
        <v>160000000000</v>
      </c>
      <c r="F475" s="39" t="s">
        <v>520</v>
      </c>
      <c r="G475" s="103">
        <v>1</v>
      </c>
      <c r="H475" s="106">
        <v>4100</v>
      </c>
      <c r="I475" s="103" t="s">
        <v>521</v>
      </c>
      <c r="J475" s="103" t="s">
        <v>499</v>
      </c>
    </row>
    <row r="476" s="8" customFormat="1" ht="30" spans="1:10">
      <c r="A476" s="102" t="s">
        <v>91</v>
      </c>
      <c r="B476" s="103" t="s">
        <v>15</v>
      </c>
      <c r="C476" s="103">
        <v>474</v>
      </c>
      <c r="D476" s="104">
        <v>33903900000</v>
      </c>
      <c r="E476" s="105">
        <v>160000000000</v>
      </c>
      <c r="F476" s="39" t="s">
        <v>522</v>
      </c>
      <c r="G476" s="103">
        <v>1</v>
      </c>
      <c r="H476" s="106">
        <v>4100</v>
      </c>
      <c r="I476" s="103" t="s">
        <v>523</v>
      </c>
      <c r="J476" s="103" t="s">
        <v>499</v>
      </c>
    </row>
    <row r="477" s="8" customFormat="1" ht="30" spans="1:10">
      <c r="A477" s="102" t="s">
        <v>91</v>
      </c>
      <c r="B477" s="103" t="s">
        <v>15</v>
      </c>
      <c r="C477" s="103">
        <v>474</v>
      </c>
      <c r="D477" s="104">
        <v>33903900000</v>
      </c>
      <c r="E477" s="105">
        <v>160000000000</v>
      </c>
      <c r="F477" s="39" t="s">
        <v>524</v>
      </c>
      <c r="G477" s="103">
        <v>1</v>
      </c>
      <c r="H477" s="106">
        <v>4100</v>
      </c>
      <c r="I477" s="103" t="s">
        <v>525</v>
      </c>
      <c r="J477" s="103" t="s">
        <v>499</v>
      </c>
    </row>
    <row r="478" s="8" customFormat="1" ht="30" spans="1:10">
      <c r="A478" s="102" t="s">
        <v>91</v>
      </c>
      <c r="B478" s="103" t="s">
        <v>15</v>
      </c>
      <c r="C478" s="103">
        <v>474</v>
      </c>
      <c r="D478" s="104">
        <v>33903900000</v>
      </c>
      <c r="E478" s="105">
        <v>160000000000</v>
      </c>
      <c r="F478" s="39" t="s">
        <v>526</v>
      </c>
      <c r="G478" s="103">
        <v>1</v>
      </c>
      <c r="H478" s="106">
        <v>4100</v>
      </c>
      <c r="I478" s="103" t="s">
        <v>101</v>
      </c>
      <c r="J478" s="103" t="s">
        <v>499</v>
      </c>
    </row>
    <row r="479" s="8" customFormat="1" spans="1:10">
      <c r="A479" s="102" t="s">
        <v>91</v>
      </c>
      <c r="B479" s="103" t="s">
        <v>15</v>
      </c>
      <c r="C479" s="103">
        <v>474</v>
      </c>
      <c r="D479" s="104">
        <v>33903900000</v>
      </c>
      <c r="E479" s="105">
        <v>160000000000</v>
      </c>
      <c r="F479" s="39" t="s">
        <v>527</v>
      </c>
      <c r="G479" s="103">
        <v>1</v>
      </c>
      <c r="H479" s="106">
        <v>4100</v>
      </c>
      <c r="I479" s="103" t="s">
        <v>518</v>
      </c>
      <c r="J479" s="103" t="s">
        <v>499</v>
      </c>
    </row>
    <row r="480" s="8" customFormat="1" ht="30" spans="1:10">
      <c r="A480" s="102" t="s">
        <v>91</v>
      </c>
      <c r="B480" s="103" t="s">
        <v>15</v>
      </c>
      <c r="C480" s="103">
        <v>474</v>
      </c>
      <c r="D480" s="104">
        <v>33903900000</v>
      </c>
      <c r="E480" s="105">
        <v>160000000000</v>
      </c>
      <c r="F480" s="39" t="s">
        <v>528</v>
      </c>
      <c r="G480" s="103">
        <v>1</v>
      </c>
      <c r="H480" s="106">
        <v>4100</v>
      </c>
      <c r="I480" s="103" t="s">
        <v>101</v>
      </c>
      <c r="J480" s="103" t="s">
        <v>511</v>
      </c>
    </row>
    <row r="481" s="8" customFormat="1" spans="1:10">
      <c r="A481" s="111" t="s">
        <v>91</v>
      </c>
      <c r="B481" s="103" t="s">
        <v>15</v>
      </c>
      <c r="C481" s="103">
        <v>474</v>
      </c>
      <c r="D481" s="104">
        <v>33903900000</v>
      </c>
      <c r="E481" s="105">
        <v>160000000000</v>
      </c>
      <c r="F481" s="57" t="s">
        <v>529</v>
      </c>
      <c r="G481" s="103" t="s">
        <v>510</v>
      </c>
      <c r="H481" s="106">
        <v>28000</v>
      </c>
      <c r="I481" s="103"/>
      <c r="J481" s="103" t="s">
        <v>494</v>
      </c>
    </row>
    <row r="482" s="8" customFormat="1" spans="1:10">
      <c r="A482" s="111" t="s">
        <v>91</v>
      </c>
      <c r="B482" s="103" t="s">
        <v>15</v>
      </c>
      <c r="C482" s="103">
        <v>474</v>
      </c>
      <c r="D482" s="104">
        <v>33903000000</v>
      </c>
      <c r="E482" s="105">
        <v>162100000000</v>
      </c>
      <c r="F482" s="57" t="s">
        <v>530</v>
      </c>
      <c r="G482" s="112" t="s">
        <v>531</v>
      </c>
      <c r="H482" s="106">
        <v>100000</v>
      </c>
      <c r="I482" s="103" t="s">
        <v>493</v>
      </c>
      <c r="J482" s="103" t="s">
        <v>511</v>
      </c>
    </row>
    <row r="483" s="8" customFormat="1" spans="1:10">
      <c r="A483" s="102" t="s">
        <v>91</v>
      </c>
      <c r="B483" s="103" t="s">
        <v>15</v>
      </c>
      <c r="C483" s="103">
        <v>474</v>
      </c>
      <c r="D483" s="104">
        <v>33903900000</v>
      </c>
      <c r="E483" s="105">
        <v>262100000000</v>
      </c>
      <c r="F483" s="57" t="s">
        <v>532</v>
      </c>
      <c r="G483" s="103" t="s">
        <v>492</v>
      </c>
      <c r="H483" s="106">
        <v>16518</v>
      </c>
      <c r="I483" s="103" t="s">
        <v>146</v>
      </c>
      <c r="J483" s="103" t="s">
        <v>494</v>
      </c>
    </row>
    <row r="484" s="8" customFormat="1" spans="1:10">
      <c r="A484" s="102" t="s">
        <v>91</v>
      </c>
      <c r="B484" s="103" t="s">
        <v>92</v>
      </c>
      <c r="C484" s="103">
        <v>474</v>
      </c>
      <c r="D484" s="104">
        <v>33903900000</v>
      </c>
      <c r="E484" s="105">
        <v>262100000000</v>
      </c>
      <c r="F484" s="39" t="s">
        <v>533</v>
      </c>
      <c r="G484" s="103" t="s">
        <v>534</v>
      </c>
      <c r="H484" s="106">
        <v>240000</v>
      </c>
      <c r="I484" s="103" t="s">
        <v>535</v>
      </c>
      <c r="J484" s="103" t="s">
        <v>389</v>
      </c>
    </row>
    <row r="485" s="8" customFormat="1" spans="1:10">
      <c r="A485" s="102" t="s">
        <v>91</v>
      </c>
      <c r="B485" s="107" t="s">
        <v>92</v>
      </c>
      <c r="C485" s="107">
        <v>474</v>
      </c>
      <c r="D485" s="113">
        <v>33903900000</v>
      </c>
      <c r="E485" s="114">
        <v>262100000000</v>
      </c>
      <c r="F485" s="75" t="s">
        <v>536</v>
      </c>
      <c r="G485" s="107"/>
      <c r="H485" s="108">
        <v>263175.96</v>
      </c>
      <c r="I485" s="107" t="s">
        <v>101</v>
      </c>
      <c r="J485" s="107" t="s">
        <v>537</v>
      </c>
    </row>
    <row r="486" s="2" customFormat="1" spans="1:12">
      <c r="A486" s="57" t="s">
        <v>538</v>
      </c>
      <c r="B486" s="58" t="s">
        <v>15</v>
      </c>
      <c r="C486" s="58">
        <v>475</v>
      </c>
      <c r="D486" s="62">
        <v>33909100000</v>
      </c>
      <c r="E486" s="42">
        <v>150010020000</v>
      </c>
      <c r="F486" s="39" t="s">
        <v>539</v>
      </c>
      <c r="G486" s="64">
        <v>3500</v>
      </c>
      <c r="H486" s="95">
        <v>875</v>
      </c>
      <c r="I486" s="58" t="s">
        <v>101</v>
      </c>
      <c r="J486" s="58" t="s">
        <v>19</v>
      </c>
      <c r="L486" s="100"/>
    </row>
    <row r="487" s="2" customFormat="1" spans="1:12">
      <c r="A487" s="57" t="s">
        <v>538</v>
      </c>
      <c r="B487" s="58" t="s">
        <v>15</v>
      </c>
      <c r="C487" s="58">
        <v>475</v>
      </c>
      <c r="D487" s="62">
        <v>33909100000</v>
      </c>
      <c r="E487" s="42">
        <v>150010020000</v>
      </c>
      <c r="F487" s="39" t="s">
        <v>540</v>
      </c>
      <c r="G487" s="64">
        <v>6000</v>
      </c>
      <c r="H487" s="95">
        <v>1020</v>
      </c>
      <c r="I487" s="58" t="s">
        <v>101</v>
      </c>
      <c r="J487" s="58" t="s">
        <v>19</v>
      </c>
      <c r="L487" s="100"/>
    </row>
    <row r="488" s="2" customFormat="1" spans="1:10">
      <c r="A488" s="57" t="s">
        <v>538</v>
      </c>
      <c r="B488" s="58" t="s">
        <v>15</v>
      </c>
      <c r="C488" s="58">
        <v>475</v>
      </c>
      <c r="D488" s="62">
        <v>33909100000</v>
      </c>
      <c r="E488" s="94">
        <v>15000001002</v>
      </c>
      <c r="F488" s="57" t="s">
        <v>435</v>
      </c>
      <c r="G488" s="115">
        <v>3000000</v>
      </c>
      <c r="H488" s="95">
        <v>122100</v>
      </c>
      <c r="I488" s="58" t="s">
        <v>18</v>
      </c>
      <c r="J488" s="58" t="s">
        <v>19</v>
      </c>
    </row>
    <row r="489" s="2" customFormat="1" spans="1:10">
      <c r="A489" s="57" t="s">
        <v>538</v>
      </c>
      <c r="B489" s="58" t="s">
        <v>15</v>
      </c>
      <c r="C489" s="58">
        <v>475</v>
      </c>
      <c r="D489" s="62">
        <v>33909100000</v>
      </c>
      <c r="E489" s="94">
        <v>15000001002</v>
      </c>
      <c r="F489" s="57" t="s">
        <v>541</v>
      </c>
      <c r="G489" s="115">
        <v>80000</v>
      </c>
      <c r="H489" s="95">
        <v>93904.8</v>
      </c>
      <c r="I489" s="58" t="s">
        <v>18</v>
      </c>
      <c r="J489" s="58" t="s">
        <v>19</v>
      </c>
    </row>
    <row r="490" s="2" customFormat="1" spans="1:10">
      <c r="A490" s="57" t="s">
        <v>538</v>
      </c>
      <c r="B490" s="58" t="s">
        <v>15</v>
      </c>
      <c r="C490" s="58">
        <v>475</v>
      </c>
      <c r="D490" s="62">
        <v>33909100000</v>
      </c>
      <c r="E490" s="59">
        <v>15000001002</v>
      </c>
      <c r="F490" s="39" t="s">
        <v>542</v>
      </c>
      <c r="G490" s="60">
        <v>5000</v>
      </c>
      <c r="H490" s="61">
        <v>2695</v>
      </c>
      <c r="I490" s="58" t="s">
        <v>18</v>
      </c>
      <c r="J490" s="58" t="s">
        <v>19</v>
      </c>
    </row>
    <row r="491" s="2" customFormat="1" spans="1:10">
      <c r="A491" s="57" t="s">
        <v>538</v>
      </c>
      <c r="B491" s="58" t="s">
        <v>15</v>
      </c>
      <c r="C491" s="58">
        <v>475</v>
      </c>
      <c r="D491" s="62">
        <v>33909100000</v>
      </c>
      <c r="E491" s="59">
        <v>15000001002</v>
      </c>
      <c r="F491" s="39" t="s">
        <v>543</v>
      </c>
      <c r="G491" s="60">
        <v>5000</v>
      </c>
      <c r="H491" s="61">
        <v>3190</v>
      </c>
      <c r="I491" s="58" t="s">
        <v>18</v>
      </c>
      <c r="J491" s="58" t="s">
        <v>19</v>
      </c>
    </row>
    <row r="492" s="2" customFormat="1" spans="1:10">
      <c r="A492" s="57" t="s">
        <v>538</v>
      </c>
      <c r="B492" s="58" t="s">
        <v>15</v>
      </c>
      <c r="C492" s="58">
        <v>475</v>
      </c>
      <c r="D492" s="62">
        <v>33909100000</v>
      </c>
      <c r="E492" s="59">
        <v>15000001002</v>
      </c>
      <c r="F492" s="39" t="s">
        <v>463</v>
      </c>
      <c r="G492" s="60">
        <v>5000</v>
      </c>
      <c r="H492" s="61">
        <v>6600</v>
      </c>
      <c r="I492" s="58" t="s">
        <v>18</v>
      </c>
      <c r="J492" s="58" t="s">
        <v>19</v>
      </c>
    </row>
    <row r="493" s="2" customFormat="1" spans="1:10">
      <c r="A493" s="57" t="s">
        <v>538</v>
      </c>
      <c r="B493" s="58" t="s">
        <v>15</v>
      </c>
      <c r="C493" s="58">
        <v>475</v>
      </c>
      <c r="D493" s="62">
        <v>33909100000</v>
      </c>
      <c r="E493" s="59">
        <v>15000001002</v>
      </c>
      <c r="F493" s="39" t="s">
        <v>464</v>
      </c>
      <c r="G493" s="60">
        <v>1404</v>
      </c>
      <c r="H493" s="61">
        <v>1806.948</v>
      </c>
      <c r="I493" s="58" t="s">
        <v>18</v>
      </c>
      <c r="J493" s="58" t="s">
        <v>19</v>
      </c>
    </row>
    <row r="494" s="2" customFormat="1" spans="1:10">
      <c r="A494" s="57" t="s">
        <v>538</v>
      </c>
      <c r="B494" s="58" t="s">
        <v>15</v>
      </c>
      <c r="C494" s="58">
        <v>475</v>
      </c>
      <c r="D494" s="62">
        <v>33909100000</v>
      </c>
      <c r="E494" s="59">
        <v>15000001002</v>
      </c>
      <c r="F494" s="39" t="s">
        <v>465</v>
      </c>
      <c r="G494" s="60">
        <v>7488</v>
      </c>
      <c r="H494" s="61">
        <v>9637.056</v>
      </c>
      <c r="I494" s="58" t="s">
        <v>18</v>
      </c>
      <c r="J494" s="58" t="s">
        <v>19</v>
      </c>
    </row>
    <row r="495" s="2" customFormat="1" spans="1:10">
      <c r="A495" s="57" t="s">
        <v>538</v>
      </c>
      <c r="B495" s="58" t="s">
        <v>15</v>
      </c>
      <c r="C495" s="58">
        <v>475</v>
      </c>
      <c r="D495" s="62">
        <v>33909100000</v>
      </c>
      <c r="E495" s="59">
        <v>15000001002</v>
      </c>
      <c r="F495" s="39" t="s">
        <v>466</v>
      </c>
      <c r="G495" s="60">
        <v>9828</v>
      </c>
      <c r="H495" s="61">
        <v>13837.824</v>
      </c>
      <c r="I495" s="58" t="s">
        <v>18</v>
      </c>
      <c r="J495" s="58" t="s">
        <v>19</v>
      </c>
    </row>
    <row r="496" s="2" customFormat="1" spans="1:10">
      <c r="A496" s="57" t="s">
        <v>119</v>
      </c>
      <c r="B496" s="58" t="s">
        <v>92</v>
      </c>
      <c r="C496" s="58">
        <v>476</v>
      </c>
      <c r="D496" s="62">
        <v>44905200000</v>
      </c>
      <c r="E496" s="42">
        <v>150010020000</v>
      </c>
      <c r="F496" s="57" t="s">
        <v>544</v>
      </c>
      <c r="G496" s="60">
        <v>32</v>
      </c>
      <c r="H496" s="61">
        <v>59533.12</v>
      </c>
      <c r="I496" s="58" t="s">
        <v>146</v>
      </c>
      <c r="J496" s="58" t="s">
        <v>151</v>
      </c>
    </row>
    <row r="497" s="2" customFormat="1" spans="1:10">
      <c r="A497" s="57" t="s">
        <v>119</v>
      </c>
      <c r="B497" s="58" t="s">
        <v>92</v>
      </c>
      <c r="C497" s="58">
        <v>476</v>
      </c>
      <c r="D497" s="62">
        <v>44905200000</v>
      </c>
      <c r="E497" s="42">
        <v>150010020000</v>
      </c>
      <c r="F497" s="57" t="s">
        <v>545</v>
      </c>
      <c r="G497" s="60">
        <v>50</v>
      </c>
      <c r="H497" s="61">
        <v>74766.5</v>
      </c>
      <c r="I497" s="58" t="s">
        <v>146</v>
      </c>
      <c r="J497" s="58" t="s">
        <v>151</v>
      </c>
    </row>
    <row r="498" s="2" customFormat="1" spans="1:10">
      <c r="A498" s="57" t="s">
        <v>119</v>
      </c>
      <c r="B498" s="58" t="s">
        <v>92</v>
      </c>
      <c r="C498" s="58">
        <v>476</v>
      </c>
      <c r="D498" s="62">
        <v>44905200000</v>
      </c>
      <c r="E498" s="42">
        <v>150010020000</v>
      </c>
      <c r="F498" s="57" t="s">
        <v>546</v>
      </c>
      <c r="G498" s="60">
        <v>50</v>
      </c>
      <c r="H498" s="61">
        <v>98650</v>
      </c>
      <c r="I498" s="58" t="s">
        <v>146</v>
      </c>
      <c r="J498" s="58" t="s">
        <v>151</v>
      </c>
    </row>
    <row r="499" s="2" customFormat="1" spans="1:10">
      <c r="A499" s="57" t="s">
        <v>119</v>
      </c>
      <c r="B499" s="58" t="s">
        <v>92</v>
      </c>
      <c r="C499" s="58">
        <v>476</v>
      </c>
      <c r="D499" s="62">
        <v>44905200000</v>
      </c>
      <c r="E499" s="42">
        <v>150010020000</v>
      </c>
      <c r="F499" s="57" t="s">
        <v>547</v>
      </c>
      <c r="G499" s="60">
        <v>10</v>
      </c>
      <c r="H499" s="61">
        <v>19566.7</v>
      </c>
      <c r="I499" s="58" t="s">
        <v>146</v>
      </c>
      <c r="J499" s="58" t="s">
        <v>151</v>
      </c>
    </row>
    <row r="500" s="2" customFormat="1" spans="1:10">
      <c r="A500" s="57" t="s">
        <v>119</v>
      </c>
      <c r="B500" s="58" t="s">
        <v>92</v>
      </c>
      <c r="C500" s="58">
        <v>476</v>
      </c>
      <c r="D500" s="62">
        <v>44905200000</v>
      </c>
      <c r="E500" s="42">
        <v>150010020000</v>
      </c>
      <c r="F500" s="57" t="s">
        <v>548</v>
      </c>
      <c r="G500" s="60">
        <v>4</v>
      </c>
      <c r="H500" s="61">
        <v>10838.76</v>
      </c>
      <c r="I500" s="58" t="s">
        <v>146</v>
      </c>
      <c r="J500" s="58" t="s">
        <v>151</v>
      </c>
    </row>
    <row r="501" s="2" customFormat="1" spans="1:52">
      <c r="A501" s="57" t="s">
        <v>119</v>
      </c>
      <c r="B501" s="58" t="s">
        <v>92</v>
      </c>
      <c r="C501" s="58">
        <v>476</v>
      </c>
      <c r="D501" s="62">
        <v>44905200000</v>
      </c>
      <c r="E501" s="42">
        <v>150010020000</v>
      </c>
      <c r="F501" s="57" t="s">
        <v>549</v>
      </c>
      <c r="G501" s="60">
        <v>20</v>
      </c>
      <c r="H501" s="61">
        <v>23828.4</v>
      </c>
      <c r="I501" s="58" t="s">
        <v>146</v>
      </c>
      <c r="J501" s="58" t="s">
        <v>151</v>
      </c>
      <c r="L501" s="9"/>
      <c r="M501" s="9"/>
      <c r="N501" s="9"/>
      <c r="O501" s="9"/>
      <c r="P501" s="9"/>
      <c r="Q501" s="9"/>
      <c r="R501" s="9"/>
      <c r="S501" s="9"/>
      <c r="T501" s="9"/>
      <c r="U501" s="9"/>
      <c r="V501" s="9"/>
      <c r="W501" s="9"/>
      <c r="X501" s="9"/>
      <c r="Y501" s="9"/>
      <c r="Z501" s="9"/>
      <c r="AA501" s="9"/>
      <c r="AB501" s="9"/>
      <c r="AC501" s="9"/>
      <c r="AD501" s="9"/>
      <c r="AE501" s="9"/>
      <c r="AF501" s="9"/>
      <c r="AG501" s="9"/>
      <c r="AH501" s="9"/>
      <c r="AI501" s="9"/>
      <c r="AJ501" s="9"/>
      <c r="AK501" s="9"/>
      <c r="AL501" s="9"/>
      <c r="AM501" s="9"/>
      <c r="AN501" s="9"/>
      <c r="AO501" s="9"/>
      <c r="AP501" s="9"/>
      <c r="AQ501" s="9"/>
      <c r="AR501" s="9"/>
      <c r="AS501" s="9"/>
      <c r="AT501" s="9"/>
      <c r="AU501" s="9"/>
      <c r="AV501" s="9"/>
      <c r="AW501" s="9"/>
      <c r="AX501" s="9"/>
      <c r="AY501" s="9"/>
      <c r="AZ501" s="9"/>
    </row>
    <row r="502" s="2" customFormat="1" spans="1:52">
      <c r="A502" s="57" t="s">
        <v>119</v>
      </c>
      <c r="B502" s="58" t="s">
        <v>92</v>
      </c>
      <c r="C502" s="58">
        <v>476</v>
      </c>
      <c r="D502" s="62">
        <v>44905200000</v>
      </c>
      <c r="E502" s="42">
        <v>150010020000</v>
      </c>
      <c r="F502" s="57" t="s">
        <v>550</v>
      </c>
      <c r="G502" s="40">
        <v>2</v>
      </c>
      <c r="H502" s="61">
        <v>279.66</v>
      </c>
      <c r="I502" s="58" t="s">
        <v>146</v>
      </c>
      <c r="J502" s="58" t="s">
        <v>151</v>
      </c>
      <c r="L502" s="9"/>
      <c r="M502" s="9"/>
      <c r="N502" s="9"/>
      <c r="O502" s="9"/>
      <c r="P502" s="9"/>
      <c r="Q502" s="9"/>
      <c r="R502" s="9"/>
      <c r="S502" s="9"/>
      <c r="T502" s="9"/>
      <c r="U502" s="9"/>
      <c r="V502" s="9"/>
      <c r="W502" s="9"/>
      <c r="X502" s="9"/>
      <c r="Y502" s="9"/>
      <c r="Z502" s="9"/>
      <c r="AA502" s="9"/>
      <c r="AB502" s="9"/>
      <c r="AC502" s="9"/>
      <c r="AD502" s="9"/>
      <c r="AE502" s="9"/>
      <c r="AF502" s="9"/>
      <c r="AG502" s="9"/>
      <c r="AH502" s="9"/>
      <c r="AI502" s="9"/>
      <c r="AJ502" s="9"/>
      <c r="AK502" s="9"/>
      <c r="AL502" s="9"/>
      <c r="AM502" s="9"/>
      <c r="AN502" s="9"/>
      <c r="AO502" s="9"/>
      <c r="AP502" s="9"/>
      <c r="AQ502" s="9"/>
      <c r="AR502" s="9"/>
      <c r="AS502" s="9"/>
      <c r="AT502" s="9"/>
      <c r="AU502" s="9"/>
      <c r="AV502" s="9"/>
      <c r="AW502" s="9"/>
      <c r="AX502" s="9"/>
      <c r="AY502" s="9"/>
      <c r="AZ502" s="9"/>
    </row>
    <row r="503" s="2" customFormat="1" spans="1:52">
      <c r="A503" s="57" t="s">
        <v>119</v>
      </c>
      <c r="B503" s="58" t="s">
        <v>92</v>
      </c>
      <c r="C503" s="58">
        <v>476</v>
      </c>
      <c r="D503" s="62">
        <v>44905200000</v>
      </c>
      <c r="E503" s="42">
        <v>150010020000</v>
      </c>
      <c r="F503" s="57" t="s">
        <v>551</v>
      </c>
      <c r="G503" s="60">
        <v>10</v>
      </c>
      <c r="H503" s="61">
        <v>1679.5</v>
      </c>
      <c r="I503" s="58" t="s">
        <v>146</v>
      </c>
      <c r="J503" s="58" t="s">
        <v>151</v>
      </c>
      <c r="L503" s="9"/>
      <c r="M503" s="9"/>
      <c r="N503" s="9"/>
      <c r="O503" s="9"/>
      <c r="P503" s="9"/>
      <c r="Q503" s="9"/>
      <c r="R503" s="9"/>
      <c r="S503" s="9"/>
      <c r="T503" s="9"/>
      <c r="U503" s="9"/>
      <c r="V503" s="9"/>
      <c r="W503" s="9"/>
      <c r="X503" s="9"/>
      <c r="Y503" s="9"/>
      <c r="Z503" s="9"/>
      <c r="AA503" s="9"/>
      <c r="AB503" s="9"/>
      <c r="AC503" s="9"/>
      <c r="AD503" s="9"/>
      <c r="AE503" s="9"/>
      <c r="AF503" s="9"/>
      <c r="AG503" s="9"/>
      <c r="AH503" s="9"/>
      <c r="AI503" s="9"/>
      <c r="AJ503" s="9"/>
      <c r="AK503" s="9"/>
      <c r="AL503" s="9"/>
      <c r="AM503" s="9"/>
      <c r="AN503" s="9"/>
      <c r="AO503" s="9"/>
      <c r="AP503" s="9"/>
      <c r="AQ503" s="9"/>
      <c r="AR503" s="9"/>
      <c r="AS503" s="9"/>
      <c r="AT503" s="9"/>
      <c r="AU503" s="9"/>
      <c r="AV503" s="9"/>
      <c r="AW503" s="9"/>
      <c r="AX503" s="9"/>
      <c r="AY503" s="9"/>
      <c r="AZ503" s="9"/>
    </row>
    <row r="504" s="2" customFormat="1" spans="1:52">
      <c r="A504" s="57" t="s">
        <v>119</v>
      </c>
      <c r="B504" s="58" t="s">
        <v>92</v>
      </c>
      <c r="C504" s="58">
        <v>476</v>
      </c>
      <c r="D504" s="62">
        <v>44905200000</v>
      </c>
      <c r="E504" s="42">
        <v>150010020000</v>
      </c>
      <c r="F504" s="57" t="s">
        <v>552</v>
      </c>
      <c r="G504" s="58">
        <v>10</v>
      </c>
      <c r="H504" s="61">
        <v>16800</v>
      </c>
      <c r="I504" s="58" t="s">
        <v>146</v>
      </c>
      <c r="J504" s="58" t="s">
        <v>151</v>
      </c>
      <c r="L504" s="9"/>
      <c r="M504" s="9"/>
      <c r="N504" s="9"/>
      <c r="O504" s="9"/>
      <c r="P504" s="9"/>
      <c r="Q504" s="9"/>
      <c r="R504" s="9"/>
      <c r="S504" s="9"/>
      <c r="T504" s="9"/>
      <c r="U504" s="9"/>
      <c r="V504" s="9"/>
      <c r="W504" s="9"/>
      <c r="X504" s="9"/>
      <c r="Y504" s="9"/>
      <c r="Z504" s="9"/>
      <c r="AA504" s="9"/>
      <c r="AB504" s="9"/>
      <c r="AC504" s="9"/>
      <c r="AD504" s="9"/>
      <c r="AE504" s="9"/>
      <c r="AF504" s="9"/>
      <c r="AG504" s="9"/>
      <c r="AH504" s="9"/>
      <c r="AI504" s="9"/>
      <c r="AJ504" s="9"/>
      <c r="AK504" s="9"/>
      <c r="AL504" s="9"/>
      <c r="AM504" s="9"/>
      <c r="AN504" s="9"/>
      <c r="AO504" s="9"/>
      <c r="AP504" s="9"/>
      <c r="AQ504" s="9"/>
      <c r="AR504" s="9"/>
      <c r="AS504" s="9"/>
      <c r="AT504" s="9"/>
      <c r="AU504" s="9"/>
      <c r="AV504" s="9"/>
      <c r="AW504" s="9"/>
      <c r="AX504" s="9"/>
      <c r="AY504" s="9"/>
      <c r="AZ504" s="9"/>
    </row>
    <row r="505" s="2" customFormat="1" spans="1:52">
      <c r="A505" s="57" t="s">
        <v>119</v>
      </c>
      <c r="B505" s="58" t="s">
        <v>92</v>
      </c>
      <c r="C505" s="58">
        <v>476</v>
      </c>
      <c r="D505" s="62">
        <v>44905200000</v>
      </c>
      <c r="E505" s="42">
        <v>150010020000</v>
      </c>
      <c r="F505" s="57" t="s">
        <v>553</v>
      </c>
      <c r="G505" s="60">
        <v>12</v>
      </c>
      <c r="H505" s="61">
        <v>3024</v>
      </c>
      <c r="I505" s="58" t="s">
        <v>146</v>
      </c>
      <c r="J505" s="58" t="s">
        <v>151</v>
      </c>
      <c r="L505" s="9"/>
      <c r="M505" s="9"/>
      <c r="N505" s="9"/>
      <c r="O505" s="9"/>
      <c r="P505" s="9"/>
      <c r="Q505" s="9"/>
      <c r="R505" s="9"/>
      <c r="S505" s="9"/>
      <c r="T505" s="9"/>
      <c r="U505" s="9"/>
      <c r="V505" s="9"/>
      <c r="W505" s="9"/>
      <c r="X505" s="9"/>
      <c r="Y505" s="9"/>
      <c r="Z505" s="9"/>
      <c r="AA505" s="9"/>
      <c r="AB505" s="9"/>
      <c r="AC505" s="9"/>
      <c r="AD505" s="9"/>
      <c r="AE505" s="9"/>
      <c r="AF505" s="9"/>
      <c r="AG505" s="9"/>
      <c r="AH505" s="9"/>
      <c r="AI505" s="9"/>
      <c r="AJ505" s="9"/>
      <c r="AK505" s="9"/>
      <c r="AL505" s="9"/>
      <c r="AM505" s="9"/>
      <c r="AN505" s="9"/>
      <c r="AO505" s="9"/>
      <c r="AP505" s="9"/>
      <c r="AQ505" s="9"/>
      <c r="AR505" s="9"/>
      <c r="AS505" s="9"/>
      <c r="AT505" s="9"/>
      <c r="AU505" s="9"/>
      <c r="AV505" s="9"/>
      <c r="AW505" s="9"/>
      <c r="AX505" s="9"/>
      <c r="AY505" s="9"/>
      <c r="AZ505" s="9"/>
    </row>
    <row r="506" s="2" customFormat="1" spans="1:52">
      <c r="A506" s="57" t="s">
        <v>119</v>
      </c>
      <c r="B506" s="58" t="s">
        <v>92</v>
      </c>
      <c r="C506" s="58">
        <v>476</v>
      </c>
      <c r="D506" s="62">
        <v>44905200000</v>
      </c>
      <c r="E506" s="42">
        <v>150010020000</v>
      </c>
      <c r="F506" s="57" t="s">
        <v>554</v>
      </c>
      <c r="G506" s="60">
        <v>70</v>
      </c>
      <c r="H506" s="61">
        <v>30986.9</v>
      </c>
      <c r="I506" s="58" t="s">
        <v>146</v>
      </c>
      <c r="J506" s="58" t="s">
        <v>151</v>
      </c>
      <c r="L506" s="9"/>
      <c r="M506" s="9"/>
      <c r="N506" s="9"/>
      <c r="O506" s="9"/>
      <c r="P506" s="9"/>
      <c r="Q506" s="9"/>
      <c r="R506" s="9"/>
      <c r="S506" s="9"/>
      <c r="T506" s="9"/>
      <c r="U506" s="9"/>
      <c r="V506" s="9"/>
      <c r="W506" s="9"/>
      <c r="X506" s="9"/>
      <c r="Y506" s="9"/>
      <c r="Z506" s="9"/>
      <c r="AA506" s="9"/>
      <c r="AB506" s="9"/>
      <c r="AC506" s="9"/>
      <c r="AD506" s="9"/>
      <c r="AE506" s="9"/>
      <c r="AF506" s="9"/>
      <c r="AG506" s="9"/>
      <c r="AH506" s="9"/>
      <c r="AI506" s="9"/>
      <c r="AJ506" s="9"/>
      <c r="AK506" s="9"/>
      <c r="AL506" s="9"/>
      <c r="AM506" s="9"/>
      <c r="AN506" s="9"/>
      <c r="AO506" s="9"/>
      <c r="AP506" s="9"/>
      <c r="AQ506" s="9"/>
      <c r="AR506" s="9"/>
      <c r="AS506" s="9"/>
      <c r="AT506" s="9"/>
      <c r="AU506" s="9"/>
      <c r="AV506" s="9"/>
      <c r="AW506" s="9"/>
      <c r="AX506" s="9"/>
      <c r="AY506" s="9"/>
      <c r="AZ506" s="9"/>
    </row>
    <row r="507" s="2" customFormat="1" spans="1:53">
      <c r="A507" s="57" t="s">
        <v>119</v>
      </c>
      <c r="B507" s="58" t="s">
        <v>92</v>
      </c>
      <c r="C507" s="58">
        <v>476</v>
      </c>
      <c r="D507" s="62">
        <v>44905200000</v>
      </c>
      <c r="E507" s="42">
        <v>150010020000</v>
      </c>
      <c r="F507" s="57" t="s">
        <v>555</v>
      </c>
      <c r="G507" s="58">
        <v>3</v>
      </c>
      <c r="H507" s="61">
        <v>2570.01</v>
      </c>
      <c r="I507" s="58" t="s">
        <v>146</v>
      </c>
      <c r="J507" s="58" t="s">
        <v>151</v>
      </c>
      <c r="L507" s="9"/>
      <c r="M507" s="9"/>
      <c r="N507" s="9"/>
      <c r="O507" s="9"/>
      <c r="P507" s="9"/>
      <c r="Q507" s="9"/>
      <c r="R507" s="9"/>
      <c r="S507" s="9"/>
      <c r="T507" s="9"/>
      <c r="U507" s="9"/>
      <c r="V507" s="9"/>
      <c r="W507" s="9"/>
      <c r="X507" s="9"/>
      <c r="Y507" s="9"/>
      <c r="Z507" s="9"/>
      <c r="AA507" s="9"/>
      <c r="AB507" s="9"/>
      <c r="AC507" s="9"/>
      <c r="AD507" s="9"/>
      <c r="AE507" s="9"/>
      <c r="AF507" s="9"/>
      <c r="AG507" s="9"/>
      <c r="AH507" s="9"/>
      <c r="AI507" s="9"/>
      <c r="AJ507" s="9"/>
      <c r="AK507" s="9"/>
      <c r="AL507" s="9"/>
      <c r="AM507" s="9"/>
      <c r="AN507" s="9"/>
      <c r="AO507" s="9"/>
      <c r="AP507" s="9"/>
      <c r="AQ507" s="9"/>
      <c r="AR507" s="9"/>
      <c r="AS507" s="9"/>
      <c r="AT507" s="9"/>
      <c r="AU507" s="9"/>
      <c r="AV507" s="9"/>
      <c r="AW507" s="9"/>
      <c r="AX507" s="9"/>
      <c r="AY507" s="9"/>
      <c r="AZ507" s="9"/>
      <c r="BA507" s="90"/>
    </row>
    <row r="508" s="2" customFormat="1" spans="1:53">
      <c r="A508" s="57" t="s">
        <v>119</v>
      </c>
      <c r="B508" s="58" t="s">
        <v>92</v>
      </c>
      <c r="C508" s="58">
        <v>476</v>
      </c>
      <c r="D508" s="62">
        <v>44905200000</v>
      </c>
      <c r="E508" s="42">
        <v>150010020000</v>
      </c>
      <c r="F508" s="57" t="s">
        <v>556</v>
      </c>
      <c r="G508" s="58">
        <v>4</v>
      </c>
      <c r="H508" s="61">
        <v>7760</v>
      </c>
      <c r="I508" s="58" t="s">
        <v>146</v>
      </c>
      <c r="J508" s="58" t="s">
        <v>151</v>
      </c>
      <c r="L508" s="9"/>
      <c r="M508" s="9"/>
      <c r="N508" s="9"/>
      <c r="O508" s="9"/>
      <c r="P508" s="9"/>
      <c r="Q508" s="9"/>
      <c r="R508" s="9"/>
      <c r="S508" s="9"/>
      <c r="T508" s="9"/>
      <c r="U508" s="9"/>
      <c r="V508" s="9"/>
      <c r="W508" s="9"/>
      <c r="X508" s="9"/>
      <c r="Y508" s="9"/>
      <c r="Z508" s="9"/>
      <c r="AA508" s="9"/>
      <c r="AB508" s="9"/>
      <c r="AC508" s="9"/>
      <c r="AD508" s="9"/>
      <c r="AE508" s="9"/>
      <c r="AF508" s="9"/>
      <c r="AG508" s="9"/>
      <c r="AH508" s="9"/>
      <c r="AI508" s="9"/>
      <c r="AJ508" s="9"/>
      <c r="AK508" s="9"/>
      <c r="AL508" s="9"/>
      <c r="AM508" s="9"/>
      <c r="AN508" s="9"/>
      <c r="AO508" s="9"/>
      <c r="AP508" s="9"/>
      <c r="AQ508" s="9"/>
      <c r="AR508" s="9"/>
      <c r="AS508" s="9"/>
      <c r="AT508" s="9"/>
      <c r="AU508" s="9"/>
      <c r="AV508" s="9"/>
      <c r="AW508" s="9"/>
      <c r="AX508" s="9"/>
      <c r="AY508" s="9"/>
      <c r="AZ508" s="9"/>
      <c r="BA508" s="90"/>
    </row>
    <row r="509" s="5" customFormat="1" spans="1:53">
      <c r="A509" s="57" t="s">
        <v>119</v>
      </c>
      <c r="B509" s="58" t="s">
        <v>92</v>
      </c>
      <c r="C509" s="58">
        <v>476</v>
      </c>
      <c r="D509" s="62">
        <v>44905200000</v>
      </c>
      <c r="E509" s="42">
        <v>150010020000</v>
      </c>
      <c r="F509" s="57" t="s">
        <v>557</v>
      </c>
      <c r="G509" s="58">
        <v>50</v>
      </c>
      <c r="H509" s="61">
        <v>38025.5</v>
      </c>
      <c r="I509" s="58" t="s">
        <v>146</v>
      </c>
      <c r="J509" s="58" t="s">
        <v>151</v>
      </c>
      <c r="L509" s="9"/>
      <c r="M509" s="9"/>
      <c r="N509" s="9"/>
      <c r="O509" s="9"/>
      <c r="P509" s="9"/>
      <c r="Q509" s="9"/>
      <c r="R509" s="9"/>
      <c r="S509" s="9"/>
      <c r="T509" s="9"/>
      <c r="U509" s="9"/>
      <c r="V509" s="9"/>
      <c r="W509" s="9"/>
      <c r="X509" s="9"/>
      <c r="Y509" s="9"/>
      <c r="Z509" s="9"/>
      <c r="AA509" s="9"/>
      <c r="AB509" s="9"/>
      <c r="AC509" s="9"/>
      <c r="AD509" s="9"/>
      <c r="AE509" s="9"/>
      <c r="AF509" s="9"/>
      <c r="AG509" s="9"/>
      <c r="AH509" s="9"/>
      <c r="AI509" s="9"/>
      <c r="AJ509" s="9"/>
      <c r="AK509" s="9"/>
      <c r="AL509" s="9"/>
      <c r="AM509" s="9"/>
      <c r="AN509" s="9"/>
      <c r="AO509" s="9"/>
      <c r="AP509" s="9"/>
      <c r="AQ509" s="9"/>
      <c r="AR509" s="9"/>
      <c r="AS509" s="9"/>
      <c r="AT509" s="9"/>
      <c r="AU509" s="9"/>
      <c r="AV509" s="9"/>
      <c r="AW509" s="9"/>
      <c r="AX509" s="9"/>
      <c r="AY509" s="9"/>
      <c r="AZ509" s="9"/>
      <c r="BA509" s="90"/>
    </row>
    <row r="510" s="5" customFormat="1" spans="1:53">
      <c r="A510" s="57" t="s">
        <v>119</v>
      </c>
      <c r="B510" s="58" t="s">
        <v>92</v>
      </c>
      <c r="C510" s="58">
        <v>476</v>
      </c>
      <c r="D510" s="62">
        <v>44905200000</v>
      </c>
      <c r="E510" s="42">
        <v>150010020000</v>
      </c>
      <c r="F510" s="57" t="s">
        <v>558</v>
      </c>
      <c r="G510" s="58">
        <v>8</v>
      </c>
      <c r="H510" s="61">
        <v>1885.76</v>
      </c>
      <c r="I510" s="58" t="s">
        <v>146</v>
      </c>
      <c r="J510" s="58" t="s">
        <v>151</v>
      </c>
      <c r="L510" s="9"/>
      <c r="M510" s="9"/>
      <c r="N510" s="9"/>
      <c r="O510" s="9"/>
      <c r="P510" s="9"/>
      <c r="Q510" s="9"/>
      <c r="R510" s="9"/>
      <c r="S510" s="9"/>
      <c r="T510" s="9"/>
      <c r="U510" s="9"/>
      <c r="V510" s="9"/>
      <c r="W510" s="9"/>
      <c r="X510" s="9"/>
      <c r="Y510" s="9"/>
      <c r="Z510" s="9"/>
      <c r="AA510" s="9"/>
      <c r="AB510" s="9"/>
      <c r="AC510" s="9"/>
      <c r="AD510" s="9"/>
      <c r="AE510" s="9"/>
      <c r="AF510" s="9"/>
      <c r="AG510" s="9"/>
      <c r="AH510" s="9"/>
      <c r="AI510" s="9"/>
      <c r="AJ510" s="9"/>
      <c r="AK510" s="9"/>
      <c r="AL510" s="9"/>
      <c r="AM510" s="9"/>
      <c r="AN510" s="9"/>
      <c r="AO510" s="9"/>
      <c r="AP510" s="9"/>
      <c r="AQ510" s="9"/>
      <c r="AR510" s="9"/>
      <c r="AS510" s="9"/>
      <c r="AT510" s="9"/>
      <c r="AU510" s="9"/>
      <c r="AV510" s="9"/>
      <c r="AW510" s="9"/>
      <c r="AX510" s="9"/>
      <c r="AY510" s="9"/>
      <c r="AZ510" s="9"/>
      <c r="BA510" s="90"/>
    </row>
    <row r="511" s="2" customFormat="1" spans="1:53">
      <c r="A511" s="57" t="s">
        <v>119</v>
      </c>
      <c r="B511" s="58" t="s">
        <v>92</v>
      </c>
      <c r="C511" s="58">
        <v>476</v>
      </c>
      <c r="D511" s="62">
        <v>44905200000</v>
      </c>
      <c r="E511" s="42">
        <v>150010020000</v>
      </c>
      <c r="F511" s="57" t="s">
        <v>559</v>
      </c>
      <c r="G511" s="58">
        <v>40</v>
      </c>
      <c r="H511" s="61">
        <v>28723.2</v>
      </c>
      <c r="I511" s="58" t="s">
        <v>146</v>
      </c>
      <c r="J511" s="58" t="s">
        <v>560</v>
      </c>
      <c r="L511" s="9"/>
      <c r="M511" s="9"/>
      <c r="N511" s="9"/>
      <c r="O511" s="9"/>
      <c r="P511" s="9"/>
      <c r="Q511" s="9"/>
      <c r="R511" s="9"/>
      <c r="S511" s="9"/>
      <c r="T511" s="9"/>
      <c r="U511" s="9"/>
      <c r="V511" s="9"/>
      <c r="W511" s="9"/>
      <c r="X511" s="9"/>
      <c r="Y511" s="9"/>
      <c r="Z511" s="9"/>
      <c r="AA511" s="9"/>
      <c r="AB511" s="9"/>
      <c r="AC511" s="9"/>
      <c r="AD511" s="9"/>
      <c r="AE511" s="9"/>
      <c r="AF511" s="9"/>
      <c r="AG511" s="9"/>
      <c r="AH511" s="9"/>
      <c r="AI511" s="9"/>
      <c r="AJ511" s="9"/>
      <c r="AK511" s="9"/>
      <c r="AL511" s="9"/>
      <c r="AM511" s="9"/>
      <c r="AN511" s="9"/>
      <c r="AO511" s="9"/>
      <c r="AP511" s="9"/>
      <c r="AQ511" s="9"/>
      <c r="AR511" s="9"/>
      <c r="AS511" s="9"/>
      <c r="AT511" s="9"/>
      <c r="AU511" s="9"/>
      <c r="AV511" s="9"/>
      <c r="AW511" s="9"/>
      <c r="AX511" s="9"/>
      <c r="AY511" s="9"/>
      <c r="AZ511" s="9"/>
      <c r="BA511" s="90"/>
    </row>
    <row r="512" s="2" customFormat="1" spans="1:52">
      <c r="A512" s="57" t="s">
        <v>119</v>
      </c>
      <c r="B512" s="58" t="s">
        <v>92</v>
      </c>
      <c r="C512" s="58">
        <v>476</v>
      </c>
      <c r="D512" s="62">
        <v>44905200000</v>
      </c>
      <c r="E512" s="42">
        <v>162100000000</v>
      </c>
      <c r="F512" s="57" t="s">
        <v>561</v>
      </c>
      <c r="G512" s="60">
        <v>6</v>
      </c>
      <c r="H512" s="61">
        <v>2202.84</v>
      </c>
      <c r="I512" s="58" t="s">
        <v>146</v>
      </c>
      <c r="J512" s="58" t="s">
        <v>151</v>
      </c>
      <c r="L512" s="9"/>
      <c r="M512" s="9"/>
      <c r="N512" s="9"/>
      <c r="O512" s="9"/>
      <c r="P512" s="9"/>
      <c r="Q512" s="9"/>
      <c r="R512" s="9"/>
      <c r="S512" s="9"/>
      <c r="T512" s="9"/>
      <c r="U512" s="9"/>
      <c r="V512" s="9"/>
      <c r="W512" s="9"/>
      <c r="X512" s="9"/>
      <c r="Y512" s="9"/>
      <c r="Z512" s="9"/>
      <c r="AA512" s="9"/>
      <c r="AB512" s="9"/>
      <c r="AC512" s="9"/>
      <c r="AD512" s="9"/>
      <c r="AE512" s="9"/>
      <c r="AF512" s="9"/>
      <c r="AG512" s="9"/>
      <c r="AH512" s="9"/>
      <c r="AI512" s="9"/>
      <c r="AJ512" s="9"/>
      <c r="AK512" s="9"/>
      <c r="AL512" s="9"/>
      <c r="AM512" s="9"/>
      <c r="AN512" s="9"/>
      <c r="AO512" s="9"/>
      <c r="AP512" s="9"/>
      <c r="AQ512" s="9"/>
      <c r="AR512" s="9"/>
      <c r="AS512" s="9"/>
      <c r="AT512" s="9"/>
      <c r="AU512" s="9"/>
      <c r="AV512" s="9"/>
      <c r="AW512" s="9"/>
      <c r="AX512" s="9"/>
      <c r="AY512" s="9"/>
      <c r="AZ512" s="9"/>
    </row>
    <row r="513" s="2" customFormat="1" spans="1:52">
      <c r="A513" s="57" t="s">
        <v>119</v>
      </c>
      <c r="B513" s="58" t="s">
        <v>92</v>
      </c>
      <c r="C513" s="58">
        <v>476</v>
      </c>
      <c r="D513" s="62">
        <v>44905200000</v>
      </c>
      <c r="E513" s="42">
        <v>162100000000</v>
      </c>
      <c r="F513" s="57" t="s">
        <v>562</v>
      </c>
      <c r="G513" s="40">
        <v>4</v>
      </c>
      <c r="H513" s="61">
        <v>2654.56</v>
      </c>
      <c r="I513" s="58" t="s">
        <v>146</v>
      </c>
      <c r="J513" s="58" t="s">
        <v>309</v>
      </c>
      <c r="L513" s="9"/>
      <c r="M513" s="9"/>
      <c r="N513" s="9"/>
      <c r="O513" s="9"/>
      <c r="P513" s="9"/>
      <c r="Q513" s="9"/>
      <c r="R513" s="9"/>
      <c r="S513" s="9"/>
      <c r="T513" s="9"/>
      <c r="U513" s="9"/>
      <c r="V513" s="9"/>
      <c r="W513" s="9"/>
      <c r="X513" s="9"/>
      <c r="Y513" s="9"/>
      <c r="Z513" s="9"/>
      <c r="AA513" s="9"/>
      <c r="AB513" s="9"/>
      <c r="AC513" s="9"/>
      <c r="AD513" s="9"/>
      <c r="AE513" s="9"/>
      <c r="AF513" s="9"/>
      <c r="AG513" s="9"/>
      <c r="AH513" s="9"/>
      <c r="AI513" s="9"/>
      <c r="AJ513" s="9"/>
      <c r="AK513" s="9"/>
      <c r="AL513" s="9"/>
      <c r="AM513" s="9"/>
      <c r="AN513" s="9"/>
      <c r="AO513" s="9"/>
      <c r="AP513" s="9"/>
      <c r="AQ513" s="9"/>
      <c r="AR513" s="9"/>
      <c r="AS513" s="9"/>
      <c r="AT513" s="9"/>
      <c r="AU513" s="9"/>
      <c r="AV513" s="9"/>
      <c r="AW513" s="9"/>
      <c r="AX513" s="9"/>
      <c r="AY513" s="9"/>
      <c r="AZ513" s="9"/>
    </row>
    <row r="514" s="2" customFormat="1" spans="1:52">
      <c r="A514" s="57" t="s">
        <v>119</v>
      </c>
      <c r="B514" s="58" t="s">
        <v>92</v>
      </c>
      <c r="C514" s="58">
        <v>476</v>
      </c>
      <c r="D514" s="62">
        <v>44905200000</v>
      </c>
      <c r="E514" s="42">
        <v>162100000000</v>
      </c>
      <c r="F514" s="57" t="s">
        <v>563</v>
      </c>
      <c r="G514" s="60">
        <v>5</v>
      </c>
      <c r="H514" s="61">
        <v>11581.65</v>
      </c>
      <c r="I514" s="58" t="s">
        <v>146</v>
      </c>
      <c r="J514" s="58" t="s">
        <v>151</v>
      </c>
      <c r="L514" s="9"/>
      <c r="M514" s="9"/>
      <c r="N514" s="9"/>
      <c r="O514" s="9"/>
      <c r="P514" s="9"/>
      <c r="Q514" s="9"/>
      <c r="R514" s="9"/>
      <c r="S514" s="9"/>
      <c r="T514" s="9"/>
      <c r="U514" s="9"/>
      <c r="V514" s="9"/>
      <c r="W514" s="9"/>
      <c r="X514" s="9"/>
      <c r="Y514" s="9"/>
      <c r="Z514" s="9"/>
      <c r="AA514" s="9"/>
      <c r="AB514" s="9"/>
      <c r="AC514" s="9"/>
      <c r="AD514" s="9"/>
      <c r="AE514" s="9"/>
      <c r="AF514" s="9"/>
      <c r="AG514" s="9"/>
      <c r="AH514" s="9"/>
      <c r="AI514" s="9"/>
      <c r="AJ514" s="9"/>
      <c r="AK514" s="9"/>
      <c r="AL514" s="9"/>
      <c r="AM514" s="9"/>
      <c r="AN514" s="9"/>
      <c r="AO514" s="9"/>
      <c r="AP514" s="9"/>
      <c r="AQ514" s="9"/>
      <c r="AR514" s="9"/>
      <c r="AS514" s="9"/>
      <c r="AT514" s="9"/>
      <c r="AU514" s="9"/>
      <c r="AV514" s="9"/>
      <c r="AW514" s="9"/>
      <c r="AX514" s="9"/>
      <c r="AY514" s="9"/>
      <c r="AZ514" s="9"/>
    </row>
    <row r="515" s="2" customFormat="1" spans="1:10">
      <c r="A515" s="57" t="s">
        <v>119</v>
      </c>
      <c r="B515" s="58" t="s">
        <v>92</v>
      </c>
      <c r="C515" s="58">
        <v>476</v>
      </c>
      <c r="D515" s="62">
        <v>44905200000</v>
      </c>
      <c r="E515" s="42">
        <v>162100000000</v>
      </c>
      <c r="F515" s="57" t="s">
        <v>564</v>
      </c>
      <c r="G515" s="60">
        <v>5</v>
      </c>
      <c r="H515" s="61">
        <v>7468.7</v>
      </c>
      <c r="I515" s="58" t="s">
        <v>146</v>
      </c>
      <c r="J515" s="58" t="s">
        <v>151</v>
      </c>
    </row>
    <row r="516" s="2" customFormat="1" spans="1:10">
      <c r="A516" s="57" t="s">
        <v>119</v>
      </c>
      <c r="B516" s="58" t="s">
        <v>92</v>
      </c>
      <c r="C516" s="58">
        <v>476</v>
      </c>
      <c r="D516" s="62">
        <v>44905200000</v>
      </c>
      <c r="E516" s="42">
        <v>162100000000</v>
      </c>
      <c r="F516" s="57" t="s">
        <v>565</v>
      </c>
      <c r="G516" s="58">
        <v>14</v>
      </c>
      <c r="H516" s="61">
        <v>1728.3</v>
      </c>
      <c r="I516" s="58" t="s">
        <v>146</v>
      </c>
      <c r="J516" s="58" t="s">
        <v>151</v>
      </c>
    </row>
    <row r="517" s="2" customFormat="1" spans="1:10">
      <c r="A517" s="57" t="s">
        <v>119</v>
      </c>
      <c r="B517" s="58" t="s">
        <v>92</v>
      </c>
      <c r="C517" s="58">
        <v>476</v>
      </c>
      <c r="D517" s="62">
        <v>44905200000</v>
      </c>
      <c r="E517" s="42">
        <v>162100000000</v>
      </c>
      <c r="F517" s="57" t="s">
        <v>566</v>
      </c>
      <c r="G517" s="58">
        <v>15</v>
      </c>
      <c r="H517" s="61">
        <v>2125.05</v>
      </c>
      <c r="I517" s="58" t="s">
        <v>146</v>
      </c>
      <c r="J517" s="58" t="s">
        <v>560</v>
      </c>
    </row>
    <row r="518" s="2" customFormat="1" spans="1:10">
      <c r="A518" s="57" t="s">
        <v>119</v>
      </c>
      <c r="B518" s="58" t="s">
        <v>92</v>
      </c>
      <c r="C518" s="58">
        <v>476</v>
      </c>
      <c r="D518" s="62">
        <v>44905200000</v>
      </c>
      <c r="E518" s="42">
        <v>162100000000</v>
      </c>
      <c r="F518" s="57" t="s">
        <v>567</v>
      </c>
      <c r="G518" s="60">
        <v>20</v>
      </c>
      <c r="H518" s="61">
        <v>5130</v>
      </c>
      <c r="I518" s="58" t="s">
        <v>146</v>
      </c>
      <c r="J518" s="58" t="s">
        <v>151</v>
      </c>
    </row>
    <row r="519" s="2" customFormat="1" spans="1:10">
      <c r="A519" s="57" t="s">
        <v>119</v>
      </c>
      <c r="B519" s="58" t="s">
        <v>92</v>
      </c>
      <c r="C519" s="58">
        <v>476</v>
      </c>
      <c r="D519" s="62">
        <v>44905200000</v>
      </c>
      <c r="E519" s="42">
        <v>162100000000</v>
      </c>
      <c r="F519" s="57" t="s">
        <v>568</v>
      </c>
      <c r="G519" s="58">
        <v>2</v>
      </c>
      <c r="H519" s="61">
        <v>424</v>
      </c>
      <c r="I519" s="58" t="s">
        <v>146</v>
      </c>
      <c r="J519" s="58" t="s">
        <v>309</v>
      </c>
    </row>
    <row r="520" s="2" customFormat="1" spans="1:10">
      <c r="A520" s="57" t="s">
        <v>119</v>
      </c>
      <c r="B520" s="58" t="s">
        <v>92</v>
      </c>
      <c r="C520" s="58">
        <v>476</v>
      </c>
      <c r="D520" s="62">
        <v>44905200000</v>
      </c>
      <c r="E520" s="42">
        <v>162100000000</v>
      </c>
      <c r="F520" s="57" t="s">
        <v>569</v>
      </c>
      <c r="G520" s="60">
        <v>7</v>
      </c>
      <c r="H520" s="61">
        <v>12455.45</v>
      </c>
      <c r="I520" s="58" t="s">
        <v>146</v>
      </c>
      <c r="J520" s="58" t="s">
        <v>151</v>
      </c>
    </row>
    <row r="521" s="2" customFormat="1" spans="1:10">
      <c r="A521" s="57" t="s">
        <v>119</v>
      </c>
      <c r="B521" s="58" t="s">
        <v>92</v>
      </c>
      <c r="C521" s="58">
        <v>476</v>
      </c>
      <c r="D521" s="62">
        <v>44905200000</v>
      </c>
      <c r="E521" s="42">
        <v>162100000000</v>
      </c>
      <c r="F521" s="57" t="s">
        <v>570</v>
      </c>
      <c r="G521" s="71">
        <v>120</v>
      </c>
      <c r="H521" s="74">
        <v>11932.8</v>
      </c>
      <c r="I521" s="58" t="s">
        <v>146</v>
      </c>
      <c r="J521" s="71" t="s">
        <v>560</v>
      </c>
    </row>
    <row r="522" s="2" customFormat="1" spans="1:10">
      <c r="A522" s="57" t="s">
        <v>119</v>
      </c>
      <c r="B522" s="58" t="s">
        <v>92</v>
      </c>
      <c r="C522" s="58">
        <v>476</v>
      </c>
      <c r="D522" s="62">
        <v>44905200000</v>
      </c>
      <c r="E522" s="42">
        <v>162100000000</v>
      </c>
      <c r="F522" s="57" t="s">
        <v>571</v>
      </c>
      <c r="G522" s="71">
        <v>50</v>
      </c>
      <c r="H522" s="61">
        <v>8166.5</v>
      </c>
      <c r="I522" s="58" t="s">
        <v>146</v>
      </c>
      <c r="J522" s="71" t="s">
        <v>560</v>
      </c>
    </row>
    <row r="523" s="2" customFormat="1" spans="1:10">
      <c r="A523" s="57" t="s">
        <v>119</v>
      </c>
      <c r="B523" s="58" t="s">
        <v>92</v>
      </c>
      <c r="C523" s="58">
        <v>476</v>
      </c>
      <c r="D523" s="62">
        <v>44905200000</v>
      </c>
      <c r="E523" s="42">
        <v>162100000000</v>
      </c>
      <c r="F523" s="57" t="s">
        <v>572</v>
      </c>
      <c r="G523" s="58">
        <v>25</v>
      </c>
      <c r="H523" s="61">
        <v>4666.75</v>
      </c>
      <c r="I523" s="58" t="s">
        <v>146</v>
      </c>
      <c r="J523" s="58" t="s">
        <v>560</v>
      </c>
    </row>
    <row r="524" s="2" customFormat="1" spans="1:10">
      <c r="A524" s="57" t="s">
        <v>119</v>
      </c>
      <c r="B524" s="58" t="s">
        <v>92</v>
      </c>
      <c r="C524" s="58">
        <v>476</v>
      </c>
      <c r="D524" s="62">
        <v>44905200000</v>
      </c>
      <c r="E524" s="42">
        <v>162100000000</v>
      </c>
      <c r="F524" s="57" t="s">
        <v>573</v>
      </c>
      <c r="G524" s="58">
        <v>15</v>
      </c>
      <c r="H524" s="61">
        <v>7462.5</v>
      </c>
      <c r="I524" s="58" t="s">
        <v>146</v>
      </c>
      <c r="J524" s="58" t="s">
        <v>151</v>
      </c>
    </row>
    <row r="525" s="2" customFormat="1" spans="1:10">
      <c r="A525" s="57" t="s">
        <v>119</v>
      </c>
      <c r="B525" s="58" t="s">
        <v>92</v>
      </c>
      <c r="C525" s="58">
        <v>476</v>
      </c>
      <c r="D525" s="62">
        <v>44905200000</v>
      </c>
      <c r="E525" s="42">
        <v>162100000000</v>
      </c>
      <c r="F525" s="57" t="s">
        <v>574</v>
      </c>
      <c r="G525" s="60">
        <v>15</v>
      </c>
      <c r="H525" s="61">
        <v>9925.05</v>
      </c>
      <c r="I525" s="58" t="s">
        <v>146</v>
      </c>
      <c r="J525" s="58" t="s">
        <v>151</v>
      </c>
    </row>
    <row r="526" s="2" customFormat="1" spans="1:10">
      <c r="A526" s="57" t="s">
        <v>119</v>
      </c>
      <c r="B526" s="58" t="s">
        <v>92</v>
      </c>
      <c r="C526" s="58">
        <v>476</v>
      </c>
      <c r="D526" s="62">
        <v>44905200000</v>
      </c>
      <c r="E526" s="42">
        <v>162100000000</v>
      </c>
      <c r="F526" s="57" t="s">
        <v>575</v>
      </c>
      <c r="G526" s="58">
        <v>50</v>
      </c>
      <c r="H526" s="61">
        <v>4064.5</v>
      </c>
      <c r="I526" s="58" t="s">
        <v>146</v>
      </c>
      <c r="J526" s="58" t="s">
        <v>560</v>
      </c>
    </row>
    <row r="527" s="2" customFormat="1" spans="1:10">
      <c r="A527" s="57" t="s">
        <v>119</v>
      </c>
      <c r="B527" s="58" t="s">
        <v>92</v>
      </c>
      <c r="C527" s="58">
        <v>476</v>
      </c>
      <c r="D527" s="62">
        <v>44905200000</v>
      </c>
      <c r="E527" s="42">
        <v>162100000000</v>
      </c>
      <c r="F527" s="57" t="s">
        <v>576</v>
      </c>
      <c r="G527" s="60">
        <v>30</v>
      </c>
      <c r="H527" s="61">
        <v>15270</v>
      </c>
      <c r="I527" s="58" t="s">
        <v>146</v>
      </c>
      <c r="J527" s="58" t="s">
        <v>151</v>
      </c>
    </row>
    <row r="528" s="2" customFormat="1" spans="1:10">
      <c r="A528" s="57" t="s">
        <v>119</v>
      </c>
      <c r="B528" s="58" t="s">
        <v>92</v>
      </c>
      <c r="C528" s="58">
        <v>476</v>
      </c>
      <c r="D528" s="62">
        <v>44905200000</v>
      </c>
      <c r="E528" s="42">
        <v>162100000000</v>
      </c>
      <c r="F528" s="57" t="s">
        <v>577</v>
      </c>
      <c r="G528" s="58">
        <v>7</v>
      </c>
      <c r="H528" s="61">
        <v>7065.31</v>
      </c>
      <c r="I528" s="58" t="s">
        <v>146</v>
      </c>
      <c r="J528" s="58" t="s">
        <v>151</v>
      </c>
    </row>
    <row r="529" s="2" customFormat="1" spans="1:10">
      <c r="A529" s="57" t="s">
        <v>119</v>
      </c>
      <c r="B529" s="58" t="s">
        <v>92</v>
      </c>
      <c r="C529" s="58">
        <v>476</v>
      </c>
      <c r="D529" s="62">
        <v>44905200000</v>
      </c>
      <c r="E529" s="42">
        <v>162100000000</v>
      </c>
      <c r="F529" s="57" t="s">
        <v>578</v>
      </c>
      <c r="G529" s="58">
        <v>1</v>
      </c>
      <c r="H529" s="61">
        <v>1585.06</v>
      </c>
      <c r="I529" s="58" t="s">
        <v>146</v>
      </c>
      <c r="J529" s="58" t="s">
        <v>151</v>
      </c>
    </row>
    <row r="530" s="2" customFormat="1" spans="1:10">
      <c r="A530" s="57" t="s">
        <v>119</v>
      </c>
      <c r="B530" s="58" t="s">
        <v>92</v>
      </c>
      <c r="C530" s="58">
        <v>476</v>
      </c>
      <c r="D530" s="62">
        <v>44905200000</v>
      </c>
      <c r="E530" s="42">
        <v>162100000000</v>
      </c>
      <c r="F530" s="57" t="s">
        <v>579</v>
      </c>
      <c r="G530" s="58">
        <v>8</v>
      </c>
      <c r="H530" s="61">
        <v>5936.64</v>
      </c>
      <c r="I530" s="58" t="s">
        <v>146</v>
      </c>
      <c r="J530" s="58" t="s">
        <v>151</v>
      </c>
    </row>
    <row r="531" s="2" customFormat="1" spans="1:10">
      <c r="A531" s="57" t="s">
        <v>119</v>
      </c>
      <c r="B531" s="58" t="s">
        <v>92</v>
      </c>
      <c r="C531" s="58">
        <v>476</v>
      </c>
      <c r="D531" s="62">
        <v>44905200000</v>
      </c>
      <c r="E531" s="42">
        <v>162100000000</v>
      </c>
      <c r="F531" s="57" t="s">
        <v>580</v>
      </c>
      <c r="G531" s="40">
        <v>3</v>
      </c>
      <c r="H531" s="61">
        <v>4725</v>
      </c>
      <c r="I531" s="58" t="s">
        <v>146</v>
      </c>
      <c r="J531" s="58" t="s">
        <v>151</v>
      </c>
    </row>
    <row r="532" s="2" customFormat="1" spans="1:10">
      <c r="A532" s="57" t="s">
        <v>119</v>
      </c>
      <c r="B532" s="58" t="s">
        <v>92</v>
      </c>
      <c r="C532" s="58">
        <v>476</v>
      </c>
      <c r="D532" s="62">
        <v>44905200000</v>
      </c>
      <c r="E532" s="42">
        <v>162100000000</v>
      </c>
      <c r="F532" s="57" t="s">
        <v>581</v>
      </c>
      <c r="G532" s="40">
        <v>2</v>
      </c>
      <c r="H532" s="61">
        <v>2056.66</v>
      </c>
      <c r="I532" s="58" t="s">
        <v>146</v>
      </c>
      <c r="J532" s="58" t="s">
        <v>151</v>
      </c>
    </row>
    <row r="533" s="2" customFormat="1" spans="1:10">
      <c r="A533" s="57" t="s">
        <v>119</v>
      </c>
      <c r="B533" s="58" t="s">
        <v>92</v>
      </c>
      <c r="C533" s="58">
        <v>476</v>
      </c>
      <c r="D533" s="62">
        <v>44905200000</v>
      </c>
      <c r="E533" s="42">
        <v>162100000000</v>
      </c>
      <c r="F533" s="57" t="s">
        <v>582</v>
      </c>
      <c r="G533" s="58">
        <v>15</v>
      </c>
      <c r="H533" s="61">
        <v>985.95</v>
      </c>
      <c r="I533" s="58" t="s">
        <v>146</v>
      </c>
      <c r="J533" s="58" t="s">
        <v>151</v>
      </c>
    </row>
    <row r="534" s="2" customFormat="1" spans="1:10">
      <c r="A534" s="57" t="s">
        <v>119</v>
      </c>
      <c r="B534" s="58" t="s">
        <v>92</v>
      </c>
      <c r="C534" s="58">
        <v>476</v>
      </c>
      <c r="D534" s="62">
        <v>44905200000</v>
      </c>
      <c r="E534" s="42">
        <v>162100000000</v>
      </c>
      <c r="F534" s="57" t="s">
        <v>583</v>
      </c>
      <c r="G534" s="58">
        <v>9</v>
      </c>
      <c r="H534" s="61">
        <v>4634.73</v>
      </c>
      <c r="I534" s="58" t="s">
        <v>146</v>
      </c>
      <c r="J534" s="58" t="s">
        <v>151</v>
      </c>
    </row>
    <row r="535" s="2" customFormat="1" spans="1:10">
      <c r="A535" s="57" t="s">
        <v>119</v>
      </c>
      <c r="B535" s="58" t="s">
        <v>92</v>
      </c>
      <c r="C535" s="58">
        <v>476</v>
      </c>
      <c r="D535" s="62">
        <v>44905200000</v>
      </c>
      <c r="E535" s="42">
        <v>162100000000</v>
      </c>
      <c r="F535" s="57" t="s">
        <v>584</v>
      </c>
      <c r="G535" s="58">
        <v>2</v>
      </c>
      <c r="H535" s="61">
        <v>1585.34</v>
      </c>
      <c r="I535" s="58" t="s">
        <v>146</v>
      </c>
      <c r="J535" s="58" t="s">
        <v>151</v>
      </c>
    </row>
    <row r="536" s="2" customFormat="1" spans="1:10">
      <c r="A536" s="57" t="s">
        <v>119</v>
      </c>
      <c r="B536" s="58" t="s">
        <v>92</v>
      </c>
      <c r="C536" s="58">
        <v>476</v>
      </c>
      <c r="D536" s="62">
        <v>44905200000</v>
      </c>
      <c r="E536" s="42">
        <v>162100000000</v>
      </c>
      <c r="F536" s="57" t="s">
        <v>585</v>
      </c>
      <c r="G536" s="50">
        <v>72</v>
      </c>
      <c r="H536" s="61">
        <v>9658.8</v>
      </c>
      <c r="I536" s="58" t="s">
        <v>146</v>
      </c>
      <c r="J536" s="58" t="s">
        <v>151</v>
      </c>
    </row>
    <row r="537" s="2" customFormat="1" spans="1:10">
      <c r="A537" s="57" t="s">
        <v>119</v>
      </c>
      <c r="B537" s="58" t="s">
        <v>92</v>
      </c>
      <c r="C537" s="58">
        <v>476</v>
      </c>
      <c r="D537" s="62">
        <v>44905200000</v>
      </c>
      <c r="E537" s="42">
        <v>162100000000</v>
      </c>
      <c r="F537" s="57" t="s">
        <v>586</v>
      </c>
      <c r="G537" s="58">
        <v>27</v>
      </c>
      <c r="H537" s="61">
        <v>9164.34</v>
      </c>
      <c r="I537" s="58" t="s">
        <v>146</v>
      </c>
      <c r="J537" s="58" t="s">
        <v>151</v>
      </c>
    </row>
    <row r="538" s="2" customFormat="1" spans="1:10">
      <c r="A538" s="57" t="s">
        <v>119</v>
      </c>
      <c r="B538" s="58" t="s">
        <v>92</v>
      </c>
      <c r="C538" s="58">
        <v>476</v>
      </c>
      <c r="D538" s="62">
        <v>44905200000</v>
      </c>
      <c r="E538" s="42">
        <v>162100000000</v>
      </c>
      <c r="F538" s="57" t="s">
        <v>587</v>
      </c>
      <c r="G538" s="60">
        <v>30</v>
      </c>
      <c r="H538" s="61">
        <v>10918.2</v>
      </c>
      <c r="I538" s="58" t="s">
        <v>146</v>
      </c>
      <c r="J538" s="58" t="s">
        <v>151</v>
      </c>
    </row>
    <row r="539" s="2" customFormat="1" spans="1:10">
      <c r="A539" s="57" t="s">
        <v>119</v>
      </c>
      <c r="B539" s="58" t="s">
        <v>92</v>
      </c>
      <c r="C539" s="58">
        <v>476</v>
      </c>
      <c r="D539" s="62">
        <v>44905200000</v>
      </c>
      <c r="E539" s="42">
        <v>162100000000</v>
      </c>
      <c r="F539" s="57" t="s">
        <v>588</v>
      </c>
      <c r="G539" s="60">
        <v>14</v>
      </c>
      <c r="H539" s="61">
        <v>30618</v>
      </c>
      <c r="I539" s="58" t="s">
        <v>146</v>
      </c>
      <c r="J539" s="58" t="s">
        <v>151</v>
      </c>
    </row>
    <row r="540" s="2" customFormat="1" spans="1:10">
      <c r="A540" s="57" t="s">
        <v>119</v>
      </c>
      <c r="B540" s="58" t="s">
        <v>92</v>
      </c>
      <c r="C540" s="58">
        <v>476</v>
      </c>
      <c r="D540" s="62">
        <v>44905200000</v>
      </c>
      <c r="E540" s="42">
        <v>162100000000</v>
      </c>
      <c r="F540" s="57" t="s">
        <v>589</v>
      </c>
      <c r="G540" s="58">
        <v>15</v>
      </c>
      <c r="H540" s="61">
        <v>2775</v>
      </c>
      <c r="I540" s="58" t="s">
        <v>146</v>
      </c>
      <c r="J540" s="58" t="s">
        <v>151</v>
      </c>
    </row>
    <row r="541" s="2" customFormat="1" spans="1:53">
      <c r="A541" s="57" t="s">
        <v>119</v>
      </c>
      <c r="B541" s="58" t="s">
        <v>92</v>
      </c>
      <c r="C541" s="58">
        <v>476</v>
      </c>
      <c r="D541" s="62">
        <v>44905200000</v>
      </c>
      <c r="E541" s="42">
        <v>262100000000</v>
      </c>
      <c r="F541" s="57" t="s">
        <v>590</v>
      </c>
      <c r="G541" s="58">
        <v>333</v>
      </c>
      <c r="H541" s="61">
        <v>79896.69</v>
      </c>
      <c r="I541" s="58" t="s">
        <v>146</v>
      </c>
      <c r="J541" s="58" t="s">
        <v>560</v>
      </c>
      <c r="L541" s="9"/>
      <c r="M541" s="9"/>
      <c r="N541" s="9"/>
      <c r="O541" s="9"/>
      <c r="P541" s="9"/>
      <c r="Q541" s="9"/>
      <c r="R541" s="9"/>
      <c r="S541" s="9"/>
      <c r="T541" s="9"/>
      <c r="U541" s="9"/>
      <c r="V541" s="9"/>
      <c r="W541" s="9"/>
      <c r="X541" s="9"/>
      <c r="Y541" s="9"/>
      <c r="Z541" s="9"/>
      <c r="AA541" s="9"/>
      <c r="AB541" s="9"/>
      <c r="AC541" s="9"/>
      <c r="AD541" s="9"/>
      <c r="AE541" s="9"/>
      <c r="AF541" s="9"/>
      <c r="AG541" s="9"/>
      <c r="AH541" s="9"/>
      <c r="AI541" s="9"/>
      <c r="AJ541" s="9"/>
      <c r="AK541" s="9"/>
      <c r="AL541" s="9"/>
      <c r="AM541" s="9"/>
      <c r="AN541" s="9"/>
      <c r="AO541" s="9"/>
      <c r="AP541" s="9"/>
      <c r="AQ541" s="9"/>
      <c r="AR541" s="9"/>
      <c r="AS541" s="9"/>
      <c r="AT541" s="9"/>
      <c r="AU541" s="9"/>
      <c r="AV541" s="9"/>
      <c r="AW541" s="9"/>
      <c r="AX541" s="9"/>
      <c r="AY541" s="9"/>
      <c r="AZ541" s="9"/>
      <c r="BA541" s="90"/>
    </row>
    <row r="542" s="2" customFormat="1" spans="1:52">
      <c r="A542" s="57" t="s">
        <v>119</v>
      </c>
      <c r="B542" s="58" t="s">
        <v>92</v>
      </c>
      <c r="C542" s="58">
        <v>476</v>
      </c>
      <c r="D542" s="62">
        <v>44905200000</v>
      </c>
      <c r="E542" s="42">
        <v>262100000000</v>
      </c>
      <c r="F542" s="57" t="s">
        <v>591</v>
      </c>
      <c r="G542" s="58">
        <v>12</v>
      </c>
      <c r="H542" s="61">
        <v>46682.04</v>
      </c>
      <c r="I542" s="58" t="s">
        <v>146</v>
      </c>
      <c r="J542" s="58" t="s">
        <v>309</v>
      </c>
      <c r="L542" s="9"/>
      <c r="M542" s="9"/>
      <c r="N542" s="9"/>
      <c r="O542" s="9"/>
      <c r="P542" s="9"/>
      <c r="Q542" s="9"/>
      <c r="R542" s="9"/>
      <c r="S542" s="9"/>
      <c r="T542" s="9"/>
      <c r="U542" s="9"/>
      <c r="V542" s="9"/>
      <c r="W542" s="9"/>
      <c r="X542" s="9"/>
      <c r="Y542" s="9"/>
      <c r="Z542" s="9"/>
      <c r="AA542" s="9"/>
      <c r="AB542" s="9"/>
      <c r="AC542" s="9"/>
      <c r="AD542" s="9"/>
      <c r="AE542" s="9"/>
      <c r="AF542" s="9"/>
      <c r="AG542" s="9"/>
      <c r="AH542" s="9"/>
      <c r="AI542" s="9"/>
      <c r="AJ542" s="9"/>
      <c r="AK542" s="9"/>
      <c r="AL542" s="9"/>
      <c r="AM542" s="9"/>
      <c r="AN542" s="9"/>
      <c r="AO542" s="9"/>
      <c r="AP542" s="9"/>
      <c r="AQ542" s="9"/>
      <c r="AR542" s="9"/>
      <c r="AS542" s="9"/>
      <c r="AT542" s="9"/>
      <c r="AU542" s="9"/>
      <c r="AV542" s="9"/>
      <c r="AW542" s="9"/>
      <c r="AX542" s="9"/>
      <c r="AY542" s="9"/>
      <c r="AZ542" s="9"/>
    </row>
    <row r="543" s="2" customFormat="1" spans="1:10">
      <c r="A543" s="57" t="s">
        <v>119</v>
      </c>
      <c r="B543" s="58" t="s">
        <v>92</v>
      </c>
      <c r="C543" s="58">
        <v>476</v>
      </c>
      <c r="D543" s="62">
        <v>44905200000</v>
      </c>
      <c r="E543" s="42">
        <v>262100000000</v>
      </c>
      <c r="F543" s="57" t="s">
        <v>592</v>
      </c>
      <c r="G543" s="58">
        <v>14</v>
      </c>
      <c r="H543" s="61">
        <v>21525</v>
      </c>
      <c r="I543" s="58" t="s">
        <v>146</v>
      </c>
      <c r="J543" s="58" t="s">
        <v>151</v>
      </c>
    </row>
    <row r="544" s="2" customFormat="1" spans="1:10">
      <c r="A544" s="57" t="s">
        <v>119</v>
      </c>
      <c r="B544" s="58" t="s">
        <v>92</v>
      </c>
      <c r="C544" s="58">
        <v>476</v>
      </c>
      <c r="D544" s="62">
        <v>44905200000</v>
      </c>
      <c r="E544" s="42">
        <v>262100000000</v>
      </c>
      <c r="F544" s="57" t="s">
        <v>593</v>
      </c>
      <c r="G544" s="58">
        <v>29</v>
      </c>
      <c r="H544" s="61">
        <v>29957</v>
      </c>
      <c r="I544" s="58" t="s">
        <v>146</v>
      </c>
      <c r="J544" s="58" t="s">
        <v>151</v>
      </c>
    </row>
    <row r="545" s="2" customFormat="1" spans="1:10">
      <c r="A545" s="57" t="s">
        <v>119</v>
      </c>
      <c r="B545" s="58" t="s">
        <v>92</v>
      </c>
      <c r="C545" s="58">
        <v>476</v>
      </c>
      <c r="D545" s="62">
        <v>44905200000</v>
      </c>
      <c r="E545" s="42">
        <v>262100000000</v>
      </c>
      <c r="F545" s="57" t="s">
        <v>594</v>
      </c>
      <c r="G545" s="58">
        <v>28</v>
      </c>
      <c r="H545" s="61">
        <v>30977.24</v>
      </c>
      <c r="I545" s="58" t="s">
        <v>146</v>
      </c>
      <c r="J545" s="58" t="s">
        <v>151</v>
      </c>
    </row>
    <row r="546" s="2" customFormat="1" spans="1:10">
      <c r="A546" s="57" t="s">
        <v>119</v>
      </c>
      <c r="B546" s="58" t="s">
        <v>92</v>
      </c>
      <c r="C546" s="58">
        <v>476</v>
      </c>
      <c r="D546" s="62">
        <v>44905200000</v>
      </c>
      <c r="E546" s="42">
        <v>262100000000</v>
      </c>
      <c r="F546" s="57" t="s">
        <v>595</v>
      </c>
      <c r="G546" s="60">
        <v>11</v>
      </c>
      <c r="H546" s="61">
        <v>8592.1</v>
      </c>
      <c r="I546" s="58" t="s">
        <v>146</v>
      </c>
      <c r="J546" s="58" t="s">
        <v>151</v>
      </c>
    </row>
    <row r="547" s="2" customFormat="1" spans="1:10">
      <c r="A547" s="57" t="s">
        <v>119</v>
      </c>
      <c r="B547" s="58" t="s">
        <v>92</v>
      </c>
      <c r="C547" s="58">
        <v>476</v>
      </c>
      <c r="D547" s="62">
        <v>44905200000</v>
      </c>
      <c r="E547" s="42">
        <v>262100000000</v>
      </c>
      <c r="F547" s="65" t="s">
        <v>596</v>
      </c>
      <c r="G547" s="60">
        <v>3</v>
      </c>
      <c r="H547" s="61">
        <v>2748</v>
      </c>
      <c r="I547" s="58" t="s">
        <v>146</v>
      </c>
      <c r="J547" s="58" t="s">
        <v>151</v>
      </c>
    </row>
    <row r="548" s="2" customFormat="1" spans="1:10">
      <c r="A548" s="57" t="s">
        <v>119</v>
      </c>
      <c r="B548" s="58" t="s">
        <v>92</v>
      </c>
      <c r="C548" s="58">
        <v>476</v>
      </c>
      <c r="D548" s="62">
        <v>44905200000</v>
      </c>
      <c r="E548" s="42">
        <v>262100000000</v>
      </c>
      <c r="F548" s="57" t="s">
        <v>597</v>
      </c>
      <c r="G548" s="58">
        <v>17</v>
      </c>
      <c r="H548" s="61">
        <v>17739.5</v>
      </c>
      <c r="I548" s="58" t="s">
        <v>146</v>
      </c>
      <c r="J548" s="58" t="s">
        <v>560</v>
      </c>
    </row>
    <row r="549" s="2" customFormat="1" spans="1:10">
      <c r="A549" s="57" t="s">
        <v>119</v>
      </c>
      <c r="B549" s="58" t="s">
        <v>92</v>
      </c>
      <c r="C549" s="58">
        <v>476</v>
      </c>
      <c r="D549" s="62">
        <v>44905200000</v>
      </c>
      <c r="E549" s="42">
        <v>262100000000</v>
      </c>
      <c r="F549" s="57" t="s">
        <v>598</v>
      </c>
      <c r="G549" s="60">
        <v>4</v>
      </c>
      <c r="H549" s="61">
        <v>6655.56</v>
      </c>
      <c r="I549" s="58" t="s">
        <v>146</v>
      </c>
      <c r="J549" s="58" t="s">
        <v>151</v>
      </c>
    </row>
    <row r="550" s="2" customFormat="1" spans="1:10">
      <c r="A550" s="57" t="s">
        <v>119</v>
      </c>
      <c r="B550" s="58" t="s">
        <v>92</v>
      </c>
      <c r="C550" s="58">
        <v>476</v>
      </c>
      <c r="D550" s="62">
        <v>44905200000</v>
      </c>
      <c r="E550" s="42">
        <v>262100000000</v>
      </c>
      <c r="F550" s="57" t="s">
        <v>599</v>
      </c>
      <c r="G550" s="60">
        <v>2</v>
      </c>
      <c r="H550" s="61">
        <v>530.34</v>
      </c>
      <c r="I550" s="58" t="s">
        <v>146</v>
      </c>
      <c r="J550" s="58" t="s">
        <v>151</v>
      </c>
    </row>
    <row r="551" s="2" customFormat="1" spans="1:10">
      <c r="A551" s="57" t="s">
        <v>119</v>
      </c>
      <c r="B551" s="58" t="s">
        <v>92</v>
      </c>
      <c r="C551" s="58">
        <v>476</v>
      </c>
      <c r="D551" s="62">
        <v>44905200000</v>
      </c>
      <c r="E551" s="42">
        <v>262100000000</v>
      </c>
      <c r="F551" s="57" t="s">
        <v>600</v>
      </c>
      <c r="G551" s="58">
        <v>2</v>
      </c>
      <c r="H551" s="61">
        <v>3933.96</v>
      </c>
      <c r="I551" s="58" t="s">
        <v>146</v>
      </c>
      <c r="J551" s="58" t="s">
        <v>151</v>
      </c>
    </row>
    <row r="552" s="2" customFormat="1" spans="1:10">
      <c r="A552" s="57" t="s">
        <v>119</v>
      </c>
      <c r="B552" s="58" t="s">
        <v>92</v>
      </c>
      <c r="C552" s="58">
        <v>476</v>
      </c>
      <c r="D552" s="62">
        <v>44905200000</v>
      </c>
      <c r="E552" s="42">
        <v>262100000000</v>
      </c>
      <c r="F552" s="57" t="s">
        <v>601</v>
      </c>
      <c r="G552" s="58">
        <v>12</v>
      </c>
      <c r="H552" s="61">
        <v>2247.96</v>
      </c>
      <c r="I552" s="58" t="s">
        <v>146</v>
      </c>
      <c r="J552" s="58" t="s">
        <v>151</v>
      </c>
    </row>
    <row r="553" s="2" customFormat="1" spans="1:10">
      <c r="A553" s="57" t="s">
        <v>119</v>
      </c>
      <c r="B553" s="58" t="s">
        <v>92</v>
      </c>
      <c r="C553" s="58">
        <v>476</v>
      </c>
      <c r="D553" s="62">
        <v>44905200000</v>
      </c>
      <c r="E553" s="42">
        <v>262100000000</v>
      </c>
      <c r="F553" s="57" t="s">
        <v>602</v>
      </c>
      <c r="G553" s="58">
        <v>29</v>
      </c>
      <c r="H553" s="61">
        <v>15370</v>
      </c>
      <c r="I553" s="58" t="s">
        <v>146</v>
      </c>
      <c r="J553" s="58" t="s">
        <v>151</v>
      </c>
    </row>
    <row r="554" s="2" customFormat="1" spans="1:10">
      <c r="A554" s="57" t="s">
        <v>119</v>
      </c>
      <c r="B554" s="58" t="s">
        <v>92</v>
      </c>
      <c r="C554" s="58">
        <v>476</v>
      </c>
      <c r="D554" s="62">
        <v>44905200000</v>
      </c>
      <c r="E554" s="42">
        <v>262100000000</v>
      </c>
      <c r="F554" s="57" t="s">
        <v>603</v>
      </c>
      <c r="G554" s="58">
        <v>12</v>
      </c>
      <c r="H554" s="61">
        <v>5481.72</v>
      </c>
      <c r="I554" s="58" t="s">
        <v>146</v>
      </c>
      <c r="J554" s="58" t="s">
        <v>151</v>
      </c>
    </row>
    <row r="555" s="2" customFormat="1" spans="1:10">
      <c r="A555" s="57" t="s">
        <v>119</v>
      </c>
      <c r="B555" s="58" t="s">
        <v>92</v>
      </c>
      <c r="C555" s="58">
        <v>476</v>
      </c>
      <c r="D555" s="62">
        <v>44905200000</v>
      </c>
      <c r="E555" s="42">
        <v>262100000000</v>
      </c>
      <c r="F555" s="39" t="s">
        <v>604</v>
      </c>
      <c r="G555" s="58">
        <v>15</v>
      </c>
      <c r="H555" s="61">
        <v>3765</v>
      </c>
      <c r="I555" s="58" t="s">
        <v>146</v>
      </c>
      <c r="J555" s="58" t="s">
        <v>560</v>
      </c>
    </row>
    <row r="556" s="2" customFormat="1" spans="1:10">
      <c r="A556" s="57" t="s">
        <v>119</v>
      </c>
      <c r="B556" s="58" t="s">
        <v>92</v>
      </c>
      <c r="C556" s="58">
        <v>476</v>
      </c>
      <c r="D556" s="62">
        <v>44905200000</v>
      </c>
      <c r="E556" s="42">
        <v>262100000000</v>
      </c>
      <c r="F556" s="57" t="s">
        <v>605</v>
      </c>
      <c r="G556" s="58">
        <v>15</v>
      </c>
      <c r="H556" s="61">
        <v>73285.95</v>
      </c>
      <c r="I556" s="58" t="s">
        <v>146</v>
      </c>
      <c r="J556" s="58" t="s">
        <v>151</v>
      </c>
    </row>
    <row r="557" s="2" customFormat="1" spans="1:10">
      <c r="A557" s="57" t="s">
        <v>119</v>
      </c>
      <c r="B557" s="58" t="s">
        <v>92</v>
      </c>
      <c r="C557" s="58">
        <v>476</v>
      </c>
      <c r="D557" s="62">
        <v>44905200000</v>
      </c>
      <c r="E557" s="42">
        <v>262100000000</v>
      </c>
      <c r="F557" s="57" t="s">
        <v>606</v>
      </c>
      <c r="G557" s="58">
        <v>100</v>
      </c>
      <c r="H557" s="61">
        <v>8983</v>
      </c>
      <c r="I557" s="58" t="s">
        <v>146</v>
      </c>
      <c r="J557" s="58" t="s">
        <v>560</v>
      </c>
    </row>
    <row r="558" s="2" customFormat="1" spans="1:10">
      <c r="A558" s="57" t="s">
        <v>119</v>
      </c>
      <c r="B558" s="58" t="s">
        <v>92</v>
      </c>
      <c r="C558" s="58">
        <v>476</v>
      </c>
      <c r="D558" s="62">
        <v>44905200000</v>
      </c>
      <c r="E558" s="42">
        <v>262100000000</v>
      </c>
      <c r="F558" s="57" t="s">
        <v>607</v>
      </c>
      <c r="G558" s="40">
        <v>20</v>
      </c>
      <c r="H558" s="61">
        <v>461.6</v>
      </c>
      <c r="I558" s="58" t="s">
        <v>146</v>
      </c>
      <c r="J558" s="58" t="s">
        <v>151</v>
      </c>
    </row>
    <row r="559" s="2" customFormat="1" spans="1:10">
      <c r="A559" s="57" t="s">
        <v>119</v>
      </c>
      <c r="B559" s="58" t="s">
        <v>92</v>
      </c>
      <c r="C559" s="58">
        <v>476</v>
      </c>
      <c r="D559" s="62">
        <v>44905200000</v>
      </c>
      <c r="E559" s="42">
        <v>262100000000</v>
      </c>
      <c r="F559" s="57" t="s">
        <v>608</v>
      </c>
      <c r="G559" s="60">
        <v>5</v>
      </c>
      <c r="H559" s="61">
        <v>8750</v>
      </c>
      <c r="I559" s="58" t="s">
        <v>146</v>
      </c>
      <c r="J559" s="58" t="s">
        <v>151</v>
      </c>
    </row>
    <row r="560" s="2" customFormat="1" spans="1:10">
      <c r="A560" s="57" t="s">
        <v>119</v>
      </c>
      <c r="B560" s="58" t="s">
        <v>92</v>
      </c>
      <c r="C560" s="58">
        <v>476</v>
      </c>
      <c r="D560" s="62">
        <v>44905200000</v>
      </c>
      <c r="E560" s="42">
        <v>262100000000</v>
      </c>
      <c r="F560" s="57" t="s">
        <v>609</v>
      </c>
      <c r="G560" s="58">
        <v>8</v>
      </c>
      <c r="H560" s="61">
        <v>34558.72</v>
      </c>
      <c r="I560" s="58" t="s">
        <v>146</v>
      </c>
      <c r="J560" s="58" t="s">
        <v>151</v>
      </c>
    </row>
    <row r="561" s="2" customFormat="1" spans="1:10">
      <c r="A561" s="57" t="s">
        <v>119</v>
      </c>
      <c r="B561" s="58" t="s">
        <v>92</v>
      </c>
      <c r="C561" s="58">
        <v>476</v>
      </c>
      <c r="D561" s="62">
        <v>44905200000</v>
      </c>
      <c r="E561" s="42">
        <v>262100000000</v>
      </c>
      <c r="F561" s="57" t="s">
        <v>610</v>
      </c>
      <c r="G561" s="58">
        <v>5</v>
      </c>
      <c r="H561" s="61">
        <v>3646.4</v>
      </c>
      <c r="I561" s="58" t="s">
        <v>146</v>
      </c>
      <c r="J561" s="58" t="s">
        <v>151</v>
      </c>
    </row>
    <row r="562" s="2" customFormat="1" spans="1:10">
      <c r="A562" s="57" t="s">
        <v>119</v>
      </c>
      <c r="B562" s="58" t="s">
        <v>92</v>
      </c>
      <c r="C562" s="58">
        <v>476</v>
      </c>
      <c r="D562" s="62">
        <v>44905200000</v>
      </c>
      <c r="E562" s="42">
        <v>262100000000</v>
      </c>
      <c r="F562" s="57" t="s">
        <v>611</v>
      </c>
      <c r="G562" s="58">
        <v>15</v>
      </c>
      <c r="H562" s="61">
        <v>1809.75</v>
      </c>
      <c r="I562" s="58" t="s">
        <v>146</v>
      </c>
      <c r="J562" s="58" t="s">
        <v>309</v>
      </c>
    </row>
    <row r="563" s="2" customFormat="1" spans="1:10">
      <c r="A563" s="57" t="s">
        <v>119</v>
      </c>
      <c r="B563" s="58" t="s">
        <v>92</v>
      </c>
      <c r="C563" s="58">
        <v>476</v>
      </c>
      <c r="D563" s="62">
        <v>44905200000</v>
      </c>
      <c r="E563" s="42">
        <v>262100000000</v>
      </c>
      <c r="F563" s="57" t="s">
        <v>612</v>
      </c>
      <c r="G563" s="58">
        <v>5</v>
      </c>
      <c r="H563" s="61">
        <v>20931.8</v>
      </c>
      <c r="I563" s="58" t="s">
        <v>146</v>
      </c>
      <c r="J563" s="58" t="s">
        <v>151</v>
      </c>
    </row>
    <row r="564" s="2" customFormat="1" spans="1:10">
      <c r="A564" s="57" t="s">
        <v>119</v>
      </c>
      <c r="B564" s="58" t="s">
        <v>92</v>
      </c>
      <c r="C564" s="58">
        <v>476</v>
      </c>
      <c r="D564" s="62">
        <v>44905200000</v>
      </c>
      <c r="E564" s="42">
        <v>262100000000</v>
      </c>
      <c r="F564" s="57" t="s">
        <v>613</v>
      </c>
      <c r="G564" s="60">
        <v>2</v>
      </c>
      <c r="H564" s="61">
        <v>720</v>
      </c>
      <c r="I564" s="58" t="s">
        <v>146</v>
      </c>
      <c r="J564" s="58" t="s">
        <v>151</v>
      </c>
    </row>
    <row r="565" s="2" customFormat="1" spans="1:10">
      <c r="A565" s="57" t="s">
        <v>119</v>
      </c>
      <c r="B565" s="58" t="s">
        <v>92</v>
      </c>
      <c r="C565" s="58">
        <v>476</v>
      </c>
      <c r="D565" s="62">
        <v>44905200000</v>
      </c>
      <c r="E565" s="42">
        <v>262100000000</v>
      </c>
      <c r="F565" s="57" t="s">
        <v>614</v>
      </c>
      <c r="G565" s="58">
        <v>12</v>
      </c>
      <c r="H565" s="61">
        <v>1955.76</v>
      </c>
      <c r="I565" s="58" t="s">
        <v>146</v>
      </c>
      <c r="J565" s="58" t="s">
        <v>151</v>
      </c>
    </row>
    <row r="566" s="2" customFormat="1" spans="1:10">
      <c r="A566" s="57" t="s">
        <v>119</v>
      </c>
      <c r="B566" s="58" t="s">
        <v>92</v>
      </c>
      <c r="C566" s="58">
        <v>476</v>
      </c>
      <c r="D566" s="62">
        <v>44905200000</v>
      </c>
      <c r="E566" s="42">
        <v>262100000000</v>
      </c>
      <c r="F566" s="57" t="s">
        <v>615</v>
      </c>
      <c r="G566" s="60">
        <v>6</v>
      </c>
      <c r="H566" s="61">
        <v>2017.2</v>
      </c>
      <c r="I566" s="58" t="s">
        <v>146</v>
      </c>
      <c r="J566" s="58" t="s">
        <v>151</v>
      </c>
    </row>
    <row r="567" s="2" customFormat="1" spans="1:10">
      <c r="A567" s="57" t="s">
        <v>119</v>
      </c>
      <c r="B567" s="58" t="s">
        <v>92</v>
      </c>
      <c r="C567" s="58">
        <v>476</v>
      </c>
      <c r="D567" s="62">
        <v>44905200000</v>
      </c>
      <c r="E567" s="42">
        <v>262100000000</v>
      </c>
      <c r="F567" s="57" t="s">
        <v>616</v>
      </c>
      <c r="G567" s="58">
        <v>16</v>
      </c>
      <c r="H567" s="61">
        <v>6746.72</v>
      </c>
      <c r="I567" s="58" t="s">
        <v>146</v>
      </c>
      <c r="J567" s="58" t="s">
        <v>151</v>
      </c>
    </row>
    <row r="568" s="2" customFormat="1" spans="1:11">
      <c r="A568" s="57" t="s">
        <v>119</v>
      </c>
      <c r="B568" s="58" t="s">
        <v>92</v>
      </c>
      <c r="C568" s="58">
        <v>476</v>
      </c>
      <c r="D568" s="62">
        <v>44905200000</v>
      </c>
      <c r="E568" s="42">
        <v>262100000000</v>
      </c>
      <c r="F568" s="57" t="s">
        <v>617</v>
      </c>
      <c r="G568" s="58">
        <v>15</v>
      </c>
      <c r="H568" s="61">
        <v>1375.05</v>
      </c>
      <c r="I568" s="58" t="s">
        <v>146</v>
      </c>
      <c r="J568" s="58" t="s">
        <v>151</v>
      </c>
      <c r="K568" s="98"/>
    </row>
    <row r="569" s="2" customFormat="1" spans="1:10">
      <c r="A569" s="57" t="s">
        <v>119</v>
      </c>
      <c r="B569" s="58" t="s">
        <v>92</v>
      </c>
      <c r="C569" s="58">
        <v>476</v>
      </c>
      <c r="D569" s="62">
        <v>44905200000</v>
      </c>
      <c r="E569" s="42">
        <v>262100000000</v>
      </c>
      <c r="F569" s="57" t="s">
        <v>618</v>
      </c>
      <c r="G569" s="60">
        <v>36</v>
      </c>
      <c r="H569" s="61">
        <v>4619.88</v>
      </c>
      <c r="I569" s="58" t="s">
        <v>146</v>
      </c>
      <c r="J569" s="58" t="s">
        <v>151</v>
      </c>
    </row>
    <row r="570" s="2" customFormat="1" spans="1:10">
      <c r="A570" s="57" t="s">
        <v>119</v>
      </c>
      <c r="B570" s="58" t="s">
        <v>92</v>
      </c>
      <c r="C570" s="58">
        <v>476</v>
      </c>
      <c r="D570" s="62">
        <v>44905200000</v>
      </c>
      <c r="E570" s="42">
        <v>262100000000</v>
      </c>
      <c r="F570" s="57" t="s">
        <v>619</v>
      </c>
      <c r="G570" s="60">
        <v>15</v>
      </c>
      <c r="H570" s="61">
        <v>1099.95</v>
      </c>
      <c r="I570" s="58" t="s">
        <v>146</v>
      </c>
      <c r="J570" s="58" t="s">
        <v>151</v>
      </c>
    </row>
    <row r="571" s="2" customFormat="1" spans="1:10">
      <c r="A571" s="57" t="s">
        <v>119</v>
      </c>
      <c r="B571" s="58" t="s">
        <v>92</v>
      </c>
      <c r="C571" s="58">
        <v>476</v>
      </c>
      <c r="D571" s="62">
        <v>44905200000</v>
      </c>
      <c r="E571" s="42">
        <v>262100000000</v>
      </c>
      <c r="F571" s="57" t="s">
        <v>620</v>
      </c>
      <c r="G571" s="58">
        <v>9</v>
      </c>
      <c r="H571" s="61">
        <v>13889.97</v>
      </c>
      <c r="I571" s="58" t="s">
        <v>146</v>
      </c>
      <c r="J571" s="58" t="s">
        <v>151</v>
      </c>
    </row>
    <row r="572" s="2" customFormat="1" spans="1:10">
      <c r="A572" s="57" t="s">
        <v>119</v>
      </c>
      <c r="B572" s="58" t="s">
        <v>92</v>
      </c>
      <c r="C572" s="58">
        <v>476</v>
      </c>
      <c r="D572" s="62">
        <v>44905200000</v>
      </c>
      <c r="E572" s="42">
        <v>262100000000</v>
      </c>
      <c r="F572" s="57" t="s">
        <v>621</v>
      </c>
      <c r="G572" s="58">
        <v>3</v>
      </c>
      <c r="H572" s="61">
        <v>3510</v>
      </c>
      <c r="I572" s="58" t="s">
        <v>146</v>
      </c>
      <c r="J572" s="58" t="s">
        <v>151</v>
      </c>
    </row>
    <row r="573" s="2" customFormat="1" spans="1:10">
      <c r="A573" s="57" t="s">
        <v>119</v>
      </c>
      <c r="B573" s="58" t="s">
        <v>92</v>
      </c>
      <c r="C573" s="58">
        <v>476</v>
      </c>
      <c r="D573" s="62">
        <v>44905200000</v>
      </c>
      <c r="E573" s="42">
        <v>262100000000</v>
      </c>
      <c r="F573" s="57" t="s">
        <v>622</v>
      </c>
      <c r="G573" s="60">
        <v>8</v>
      </c>
      <c r="H573" s="61">
        <v>1857.36</v>
      </c>
      <c r="I573" s="58" t="s">
        <v>146</v>
      </c>
      <c r="J573" s="58" t="s">
        <v>151</v>
      </c>
    </row>
    <row r="574" s="2" customFormat="1" spans="1:10">
      <c r="A574" s="57" t="s">
        <v>119</v>
      </c>
      <c r="B574" s="58" t="s">
        <v>92</v>
      </c>
      <c r="C574" s="58">
        <v>476</v>
      </c>
      <c r="D574" s="62">
        <v>44905200000</v>
      </c>
      <c r="E574" s="42">
        <v>262100000000</v>
      </c>
      <c r="F574" s="39" t="s">
        <v>623</v>
      </c>
      <c r="G574" s="58">
        <v>200</v>
      </c>
      <c r="H574" s="61">
        <v>12412</v>
      </c>
      <c r="I574" s="58" t="s">
        <v>146</v>
      </c>
      <c r="J574" s="58" t="s">
        <v>151</v>
      </c>
    </row>
    <row r="575" s="2" customFormat="1" spans="1:10">
      <c r="A575" s="57" t="s">
        <v>119</v>
      </c>
      <c r="B575" s="58" t="s">
        <v>92</v>
      </c>
      <c r="C575" s="58">
        <v>476</v>
      </c>
      <c r="D575" s="62">
        <v>44905200000</v>
      </c>
      <c r="E575" s="42">
        <v>262100000000</v>
      </c>
      <c r="F575" s="57" t="s">
        <v>624</v>
      </c>
      <c r="G575" s="60">
        <v>20</v>
      </c>
      <c r="H575" s="61">
        <v>639.4</v>
      </c>
      <c r="I575" s="58" t="s">
        <v>146</v>
      </c>
      <c r="J575" s="58" t="s">
        <v>151</v>
      </c>
    </row>
    <row r="576" s="2" customFormat="1" spans="1:10">
      <c r="A576" s="57" t="s">
        <v>119</v>
      </c>
      <c r="B576" s="58" t="s">
        <v>92</v>
      </c>
      <c r="C576" s="58">
        <v>476</v>
      </c>
      <c r="D576" s="62">
        <v>44905200000</v>
      </c>
      <c r="E576" s="42">
        <v>262100000000</v>
      </c>
      <c r="F576" s="57" t="s">
        <v>625</v>
      </c>
      <c r="G576" s="60">
        <v>2</v>
      </c>
      <c r="H576" s="61">
        <v>128.4</v>
      </c>
      <c r="I576" s="58" t="s">
        <v>146</v>
      </c>
      <c r="J576" s="58" t="s">
        <v>151</v>
      </c>
    </row>
    <row r="577" s="2" customFormat="1" spans="1:10">
      <c r="A577" s="57" t="s">
        <v>119</v>
      </c>
      <c r="B577" s="58" t="s">
        <v>92</v>
      </c>
      <c r="C577" s="58">
        <v>476</v>
      </c>
      <c r="D577" s="62">
        <v>44905200000</v>
      </c>
      <c r="E577" s="42">
        <v>262100000000</v>
      </c>
      <c r="F577" s="57" t="s">
        <v>626</v>
      </c>
      <c r="G577" s="60">
        <v>8</v>
      </c>
      <c r="H577" s="61">
        <v>2539.04</v>
      </c>
      <c r="I577" s="58" t="s">
        <v>146</v>
      </c>
      <c r="J577" s="58" t="s">
        <v>151</v>
      </c>
    </row>
    <row r="578" s="2" customFormat="1" spans="1:10">
      <c r="A578" s="57" t="s">
        <v>119</v>
      </c>
      <c r="B578" s="58" t="s">
        <v>92</v>
      </c>
      <c r="C578" s="58">
        <v>476</v>
      </c>
      <c r="D578" s="62">
        <v>44905200000</v>
      </c>
      <c r="E578" s="42">
        <v>262100000000</v>
      </c>
      <c r="F578" s="57" t="s">
        <v>627</v>
      </c>
      <c r="G578" s="58">
        <v>11</v>
      </c>
      <c r="H578" s="61">
        <v>2493.26</v>
      </c>
      <c r="I578" s="58" t="s">
        <v>146</v>
      </c>
      <c r="J578" s="58" t="s">
        <v>151</v>
      </c>
    </row>
    <row r="579" s="2" customFormat="1" spans="1:10">
      <c r="A579" s="57" t="s">
        <v>119</v>
      </c>
      <c r="B579" s="58" t="s">
        <v>92</v>
      </c>
      <c r="C579" s="58">
        <v>476</v>
      </c>
      <c r="D579" s="62">
        <v>44905200000</v>
      </c>
      <c r="E579" s="42">
        <v>262100000000</v>
      </c>
      <c r="F579" s="57" t="s">
        <v>628</v>
      </c>
      <c r="G579" s="58">
        <v>32</v>
      </c>
      <c r="H579" s="61">
        <v>206389.12</v>
      </c>
      <c r="I579" s="58" t="s">
        <v>101</v>
      </c>
      <c r="J579" s="58" t="s">
        <v>151</v>
      </c>
    </row>
    <row r="580" spans="1:10">
      <c r="A580" s="34" t="s">
        <v>629</v>
      </c>
      <c r="B580" s="35"/>
      <c r="C580" s="35"/>
      <c r="D580" s="36"/>
      <c r="E580" s="37"/>
      <c r="F580" s="34"/>
      <c r="G580" s="35"/>
      <c r="H580" s="38"/>
      <c r="I580" s="35"/>
      <c r="J580" s="35"/>
    </row>
    <row r="581" s="2" customFormat="1" ht="60" spans="1:11">
      <c r="A581" s="57" t="s">
        <v>14</v>
      </c>
      <c r="B581" s="58" t="s">
        <v>15</v>
      </c>
      <c r="C581" s="58">
        <v>482</v>
      </c>
      <c r="D581" s="62">
        <v>33903000000</v>
      </c>
      <c r="E581" s="117">
        <v>15000001002</v>
      </c>
      <c r="F581" s="39" t="s">
        <v>630</v>
      </c>
      <c r="G581" s="58">
        <v>10</v>
      </c>
      <c r="H581" s="95">
        <v>272</v>
      </c>
      <c r="I581" s="58" t="s">
        <v>516</v>
      </c>
      <c r="J581" s="58" t="s">
        <v>19</v>
      </c>
      <c r="K581" s="118"/>
    </row>
    <row r="582" s="2" customFormat="1" ht="135" spans="1:10">
      <c r="A582" s="57" t="s">
        <v>14</v>
      </c>
      <c r="B582" s="58" t="s">
        <v>15</v>
      </c>
      <c r="C582" s="58">
        <v>482</v>
      </c>
      <c r="D582" s="62">
        <v>33903000000</v>
      </c>
      <c r="E582" s="117">
        <v>15000001002</v>
      </c>
      <c r="F582" s="39" t="s">
        <v>631</v>
      </c>
      <c r="G582" s="58">
        <v>24</v>
      </c>
      <c r="H582" s="95">
        <v>930</v>
      </c>
      <c r="I582" s="58" t="s">
        <v>516</v>
      </c>
      <c r="J582" s="58" t="s">
        <v>19</v>
      </c>
    </row>
    <row r="583" s="2" customFormat="1" ht="165" spans="1:10">
      <c r="A583" s="57" t="s">
        <v>14</v>
      </c>
      <c r="B583" s="58" t="s">
        <v>15</v>
      </c>
      <c r="C583" s="58">
        <v>482</v>
      </c>
      <c r="D583" s="62">
        <v>33903000000</v>
      </c>
      <c r="E583" s="117">
        <v>15000001002</v>
      </c>
      <c r="F583" s="39" t="s">
        <v>632</v>
      </c>
      <c r="G583" s="58">
        <v>102500</v>
      </c>
      <c r="H583" s="95">
        <v>7175</v>
      </c>
      <c r="I583" s="58" t="s">
        <v>516</v>
      </c>
      <c r="J583" s="58" t="s">
        <v>19</v>
      </c>
    </row>
    <row r="584" s="2" customFormat="1" ht="45" spans="1:10">
      <c r="A584" s="57" t="s">
        <v>14</v>
      </c>
      <c r="B584" s="58" t="s">
        <v>15</v>
      </c>
      <c r="C584" s="58">
        <v>482</v>
      </c>
      <c r="D584" s="62">
        <v>33903000000</v>
      </c>
      <c r="E584" s="117">
        <v>15000001002</v>
      </c>
      <c r="F584" s="39" t="s">
        <v>633</v>
      </c>
      <c r="G584" s="58">
        <v>120</v>
      </c>
      <c r="H584" s="95">
        <v>921.6</v>
      </c>
      <c r="I584" s="58" t="s">
        <v>516</v>
      </c>
      <c r="J584" s="58" t="s">
        <v>19</v>
      </c>
    </row>
    <row r="585" s="2" customFormat="1" ht="75" spans="1:10">
      <c r="A585" s="57" t="s">
        <v>14</v>
      </c>
      <c r="B585" s="58" t="s">
        <v>15</v>
      </c>
      <c r="C585" s="58">
        <v>482</v>
      </c>
      <c r="D585" s="62">
        <v>33903000000</v>
      </c>
      <c r="E585" s="117">
        <v>15000001002</v>
      </c>
      <c r="F585" s="39" t="s">
        <v>634</v>
      </c>
      <c r="G585" s="58">
        <v>60</v>
      </c>
      <c r="H585" s="95">
        <v>863.4</v>
      </c>
      <c r="I585" s="58" t="s">
        <v>516</v>
      </c>
      <c r="J585" s="58" t="s">
        <v>19</v>
      </c>
    </row>
    <row r="586" s="2" customFormat="1" ht="150" spans="1:10">
      <c r="A586" s="57" t="s">
        <v>14</v>
      </c>
      <c r="B586" s="58" t="s">
        <v>15</v>
      </c>
      <c r="C586" s="58">
        <v>482</v>
      </c>
      <c r="D586" s="62">
        <v>33903000000</v>
      </c>
      <c r="E586" s="117">
        <v>15000001002</v>
      </c>
      <c r="F586" s="39" t="s">
        <v>635</v>
      </c>
      <c r="G586" s="58">
        <v>15</v>
      </c>
      <c r="H586" s="95">
        <v>11531.1</v>
      </c>
      <c r="I586" s="58" t="s">
        <v>516</v>
      </c>
      <c r="J586" s="58" t="s">
        <v>19</v>
      </c>
    </row>
    <row r="587" s="2" customFormat="1" ht="90" spans="1:10">
      <c r="A587" s="57" t="s">
        <v>14</v>
      </c>
      <c r="B587" s="58" t="s">
        <v>15</v>
      </c>
      <c r="C587" s="58">
        <v>482</v>
      </c>
      <c r="D587" s="62">
        <v>33903000000</v>
      </c>
      <c r="E587" s="117">
        <v>15000001002</v>
      </c>
      <c r="F587" s="39" t="s">
        <v>636</v>
      </c>
      <c r="G587" s="58">
        <v>15</v>
      </c>
      <c r="H587" s="95">
        <v>4498.65</v>
      </c>
      <c r="I587" s="58" t="s">
        <v>516</v>
      </c>
      <c r="J587" s="58" t="s">
        <v>19</v>
      </c>
    </row>
    <row r="588" s="2" customFormat="1" ht="75" spans="1:10">
      <c r="A588" s="57" t="s">
        <v>14</v>
      </c>
      <c r="B588" s="58" t="s">
        <v>15</v>
      </c>
      <c r="C588" s="58">
        <v>482</v>
      </c>
      <c r="D588" s="62">
        <v>33903000000</v>
      </c>
      <c r="E588" s="117">
        <v>15000001002</v>
      </c>
      <c r="F588" s="39" t="s">
        <v>637</v>
      </c>
      <c r="G588" s="58">
        <v>30</v>
      </c>
      <c r="H588" s="95">
        <v>594</v>
      </c>
      <c r="I588" s="58" t="s">
        <v>516</v>
      </c>
      <c r="J588" s="58" t="s">
        <v>19</v>
      </c>
    </row>
    <row r="589" s="2" customFormat="1" ht="75" spans="1:10">
      <c r="A589" s="57" t="s">
        <v>14</v>
      </c>
      <c r="B589" s="58" t="s">
        <v>15</v>
      </c>
      <c r="C589" s="58">
        <v>482</v>
      </c>
      <c r="D589" s="62">
        <v>33903000000</v>
      </c>
      <c r="E589" s="117">
        <v>15000001002</v>
      </c>
      <c r="F589" s="39" t="s">
        <v>638</v>
      </c>
      <c r="G589" s="58">
        <v>30</v>
      </c>
      <c r="H589" s="95">
        <v>582.3</v>
      </c>
      <c r="I589" s="58" t="s">
        <v>516</v>
      </c>
      <c r="J589" s="58" t="s">
        <v>19</v>
      </c>
    </row>
    <row r="590" s="2" customFormat="1" ht="60" spans="1:10">
      <c r="A590" s="57" t="s">
        <v>14</v>
      </c>
      <c r="B590" s="58" t="s">
        <v>15</v>
      </c>
      <c r="C590" s="58">
        <v>482</v>
      </c>
      <c r="D590" s="62">
        <v>33903000000</v>
      </c>
      <c r="E590" s="117">
        <v>15000001002</v>
      </c>
      <c r="F590" s="39" t="s">
        <v>639</v>
      </c>
      <c r="G590" s="58">
        <v>30</v>
      </c>
      <c r="H590" s="95">
        <v>563.7</v>
      </c>
      <c r="I590" s="58" t="s">
        <v>516</v>
      </c>
      <c r="J590" s="58" t="s">
        <v>19</v>
      </c>
    </row>
    <row r="591" s="2" customFormat="1" ht="75" spans="1:10">
      <c r="A591" s="57" t="s">
        <v>14</v>
      </c>
      <c r="B591" s="58" t="s">
        <v>15</v>
      </c>
      <c r="C591" s="58">
        <v>482</v>
      </c>
      <c r="D591" s="62">
        <v>33903000000</v>
      </c>
      <c r="E591" s="117">
        <v>15000001002</v>
      </c>
      <c r="F591" s="39" t="s">
        <v>640</v>
      </c>
      <c r="G591" s="58">
        <v>12</v>
      </c>
      <c r="H591" s="95">
        <v>155.16</v>
      </c>
      <c r="I591" s="58" t="s">
        <v>516</v>
      </c>
      <c r="J591" s="58" t="s">
        <v>19</v>
      </c>
    </row>
    <row r="592" s="2" customFormat="1" ht="120" spans="1:10">
      <c r="A592" s="57" t="s">
        <v>14</v>
      </c>
      <c r="B592" s="58" t="s">
        <v>15</v>
      </c>
      <c r="C592" s="58">
        <v>482</v>
      </c>
      <c r="D592" s="62">
        <v>33903000000</v>
      </c>
      <c r="E592" s="117">
        <v>15000001002</v>
      </c>
      <c r="F592" s="39" t="s">
        <v>641</v>
      </c>
      <c r="G592" s="58">
        <v>30</v>
      </c>
      <c r="H592" s="95">
        <v>6597</v>
      </c>
      <c r="I592" s="58" t="s">
        <v>516</v>
      </c>
      <c r="J592" s="58" t="s">
        <v>19</v>
      </c>
    </row>
    <row r="593" s="2" customFormat="1" ht="105" spans="1:10">
      <c r="A593" s="57" t="s">
        <v>14</v>
      </c>
      <c r="B593" s="58" t="s">
        <v>15</v>
      </c>
      <c r="C593" s="58">
        <v>482</v>
      </c>
      <c r="D593" s="62">
        <v>33903000000</v>
      </c>
      <c r="E593" s="117">
        <v>15000001002</v>
      </c>
      <c r="F593" s="39" t="s">
        <v>642</v>
      </c>
      <c r="G593" s="58">
        <v>30</v>
      </c>
      <c r="H593" s="95">
        <v>436.8</v>
      </c>
      <c r="I593" s="58" t="s">
        <v>516</v>
      </c>
      <c r="J593" s="58" t="s">
        <v>19</v>
      </c>
    </row>
    <row r="594" s="2" customFormat="1" ht="105" spans="1:10">
      <c r="A594" s="57" t="s">
        <v>14</v>
      </c>
      <c r="B594" s="58" t="s">
        <v>15</v>
      </c>
      <c r="C594" s="58">
        <v>482</v>
      </c>
      <c r="D594" s="62">
        <v>33903000000</v>
      </c>
      <c r="E594" s="117">
        <v>15000001002</v>
      </c>
      <c r="F594" s="39" t="s">
        <v>643</v>
      </c>
      <c r="G594" s="58">
        <v>30</v>
      </c>
      <c r="H594" s="95">
        <v>436.8</v>
      </c>
      <c r="I594" s="58" t="s">
        <v>516</v>
      </c>
      <c r="J594" s="58" t="s">
        <v>19</v>
      </c>
    </row>
    <row r="595" s="2" customFormat="1" ht="105" spans="1:10">
      <c r="A595" s="57" t="s">
        <v>14</v>
      </c>
      <c r="B595" s="58" t="s">
        <v>15</v>
      </c>
      <c r="C595" s="58">
        <v>482</v>
      </c>
      <c r="D595" s="62">
        <v>33903000000</v>
      </c>
      <c r="E595" s="117">
        <v>15000001002</v>
      </c>
      <c r="F595" s="39" t="s">
        <v>644</v>
      </c>
      <c r="G595" s="58">
        <v>30</v>
      </c>
      <c r="H595" s="95">
        <v>436.8</v>
      </c>
      <c r="I595" s="58" t="s">
        <v>516</v>
      </c>
      <c r="J595" s="58" t="s">
        <v>19</v>
      </c>
    </row>
    <row r="596" s="2" customFormat="1" ht="75" spans="1:10">
      <c r="A596" s="57" t="s">
        <v>14</v>
      </c>
      <c r="B596" s="58" t="s">
        <v>15</v>
      </c>
      <c r="C596" s="58">
        <v>482</v>
      </c>
      <c r="D596" s="62">
        <v>33903000000</v>
      </c>
      <c r="E596" s="117">
        <v>15000001002</v>
      </c>
      <c r="F596" s="39" t="s">
        <v>645</v>
      </c>
      <c r="G596" s="58">
        <v>12</v>
      </c>
      <c r="H596" s="95">
        <v>367.8</v>
      </c>
      <c r="I596" s="58" t="s">
        <v>516</v>
      </c>
      <c r="J596" s="58" t="s">
        <v>19</v>
      </c>
    </row>
    <row r="597" s="2" customFormat="1" ht="45" spans="1:10">
      <c r="A597" s="57" t="s">
        <v>14</v>
      </c>
      <c r="B597" s="58" t="s">
        <v>15</v>
      </c>
      <c r="C597" s="58">
        <v>482</v>
      </c>
      <c r="D597" s="62">
        <v>33903000000</v>
      </c>
      <c r="E597" s="117">
        <v>15000001002</v>
      </c>
      <c r="F597" s="39" t="s">
        <v>646</v>
      </c>
      <c r="G597" s="58">
        <v>12</v>
      </c>
      <c r="H597" s="95">
        <v>467.76</v>
      </c>
      <c r="I597" s="58" t="s">
        <v>516</v>
      </c>
      <c r="J597" s="58" t="s">
        <v>19</v>
      </c>
    </row>
    <row r="598" s="2" customFormat="1" ht="45" spans="1:10">
      <c r="A598" s="57" t="s">
        <v>14</v>
      </c>
      <c r="B598" s="58" t="s">
        <v>15</v>
      </c>
      <c r="C598" s="58">
        <v>482</v>
      </c>
      <c r="D598" s="62">
        <v>33903000000</v>
      </c>
      <c r="E598" s="117">
        <v>15000001002</v>
      </c>
      <c r="F598" s="39" t="s">
        <v>647</v>
      </c>
      <c r="G598" s="58">
        <v>12</v>
      </c>
      <c r="H598" s="95">
        <v>418.68</v>
      </c>
      <c r="I598" s="58" t="s">
        <v>516</v>
      </c>
      <c r="J598" s="58" t="s">
        <v>19</v>
      </c>
    </row>
    <row r="599" s="2" customFormat="1" ht="45" spans="1:10">
      <c r="A599" s="57" t="s">
        <v>14</v>
      </c>
      <c r="B599" s="58" t="s">
        <v>15</v>
      </c>
      <c r="C599" s="58">
        <v>482</v>
      </c>
      <c r="D599" s="62">
        <v>33903000000</v>
      </c>
      <c r="E599" s="117">
        <v>15000001002</v>
      </c>
      <c r="F599" s="39" t="s">
        <v>648</v>
      </c>
      <c r="G599" s="58">
        <v>12</v>
      </c>
      <c r="H599" s="95">
        <v>467.76</v>
      </c>
      <c r="I599" s="58" t="s">
        <v>516</v>
      </c>
      <c r="J599" s="58" t="s">
        <v>19</v>
      </c>
    </row>
    <row r="600" s="2" customFormat="1" ht="105" spans="1:10">
      <c r="A600" s="57" t="s">
        <v>14</v>
      </c>
      <c r="B600" s="58" t="s">
        <v>15</v>
      </c>
      <c r="C600" s="58">
        <v>482</v>
      </c>
      <c r="D600" s="62">
        <v>33903000000</v>
      </c>
      <c r="E600" s="117">
        <v>15000001002</v>
      </c>
      <c r="F600" s="39" t="s">
        <v>649</v>
      </c>
      <c r="G600" s="58">
        <v>15</v>
      </c>
      <c r="H600" s="95">
        <v>435</v>
      </c>
      <c r="I600" s="58" t="s">
        <v>516</v>
      </c>
      <c r="J600" s="58" t="s">
        <v>19</v>
      </c>
    </row>
    <row r="601" s="2" customFormat="1" ht="105" spans="1:10">
      <c r="A601" s="57" t="s">
        <v>14</v>
      </c>
      <c r="B601" s="58" t="s">
        <v>15</v>
      </c>
      <c r="C601" s="58">
        <v>482</v>
      </c>
      <c r="D601" s="62">
        <v>33903000000</v>
      </c>
      <c r="E601" s="117">
        <v>15000001002</v>
      </c>
      <c r="F601" s="39" t="s">
        <v>650</v>
      </c>
      <c r="G601" s="58">
        <v>15</v>
      </c>
      <c r="H601" s="95">
        <v>435</v>
      </c>
      <c r="I601" s="58" t="s">
        <v>516</v>
      </c>
      <c r="J601" s="58" t="s">
        <v>19</v>
      </c>
    </row>
    <row r="602" s="2" customFormat="1" ht="105" spans="1:10">
      <c r="A602" s="57" t="s">
        <v>14</v>
      </c>
      <c r="B602" s="58" t="s">
        <v>15</v>
      </c>
      <c r="C602" s="58">
        <v>482</v>
      </c>
      <c r="D602" s="62">
        <v>33903000000</v>
      </c>
      <c r="E602" s="117">
        <v>15000001002</v>
      </c>
      <c r="F602" s="39" t="s">
        <v>651</v>
      </c>
      <c r="G602" s="58">
        <v>15</v>
      </c>
      <c r="H602" s="95">
        <v>435</v>
      </c>
      <c r="I602" s="58" t="s">
        <v>516</v>
      </c>
      <c r="J602" s="58" t="s">
        <v>19</v>
      </c>
    </row>
    <row r="603" s="2" customFormat="1" ht="105" spans="1:10">
      <c r="A603" s="57" t="s">
        <v>14</v>
      </c>
      <c r="B603" s="58" t="s">
        <v>15</v>
      </c>
      <c r="C603" s="58">
        <v>482</v>
      </c>
      <c r="D603" s="62">
        <v>33903000000</v>
      </c>
      <c r="E603" s="117">
        <v>15000001002</v>
      </c>
      <c r="F603" s="39" t="s">
        <v>652</v>
      </c>
      <c r="G603" s="58">
        <v>15</v>
      </c>
      <c r="H603" s="95">
        <v>435</v>
      </c>
      <c r="I603" s="58" t="s">
        <v>516</v>
      </c>
      <c r="J603" s="58" t="s">
        <v>19</v>
      </c>
    </row>
    <row r="604" s="2" customFormat="1" ht="150" spans="1:10">
      <c r="A604" s="57" t="s">
        <v>14</v>
      </c>
      <c r="B604" s="58" t="s">
        <v>15</v>
      </c>
      <c r="C604" s="58">
        <v>482</v>
      </c>
      <c r="D604" s="62">
        <v>33903000000</v>
      </c>
      <c r="E604" s="117">
        <v>15000001002</v>
      </c>
      <c r="F604" s="39" t="s">
        <v>653</v>
      </c>
      <c r="G604" s="58">
        <v>15</v>
      </c>
      <c r="H604" s="95">
        <v>1469.4</v>
      </c>
      <c r="I604" s="58" t="s">
        <v>516</v>
      </c>
      <c r="J604" s="58" t="s">
        <v>19</v>
      </c>
    </row>
    <row r="605" s="2" customFormat="1" ht="120" spans="1:10">
      <c r="A605" s="57" t="s">
        <v>14</v>
      </c>
      <c r="B605" s="58" t="s">
        <v>15</v>
      </c>
      <c r="C605" s="58">
        <v>482</v>
      </c>
      <c r="D605" s="62">
        <v>33903000000</v>
      </c>
      <c r="E605" s="117">
        <v>15000001002</v>
      </c>
      <c r="F605" s="39" t="s">
        <v>654</v>
      </c>
      <c r="G605" s="58">
        <v>15</v>
      </c>
      <c r="H605" s="95">
        <v>1232.7</v>
      </c>
      <c r="I605" s="58" t="s">
        <v>516</v>
      </c>
      <c r="J605" s="58" t="s">
        <v>19</v>
      </c>
    </row>
    <row r="606" s="2" customFormat="1" ht="120" spans="1:10">
      <c r="A606" s="57" t="s">
        <v>14</v>
      </c>
      <c r="B606" s="58" t="s">
        <v>15</v>
      </c>
      <c r="C606" s="58">
        <v>482</v>
      </c>
      <c r="D606" s="62">
        <v>33903000000</v>
      </c>
      <c r="E606" s="117">
        <v>15000001002</v>
      </c>
      <c r="F606" s="39" t="s">
        <v>655</v>
      </c>
      <c r="G606" s="58">
        <v>15</v>
      </c>
      <c r="H606" s="95">
        <v>1232.7</v>
      </c>
      <c r="I606" s="58" t="s">
        <v>516</v>
      </c>
      <c r="J606" s="58" t="s">
        <v>19</v>
      </c>
    </row>
    <row r="607" s="2" customFormat="1" ht="120" spans="1:10">
      <c r="A607" s="57" t="s">
        <v>14</v>
      </c>
      <c r="B607" s="58" t="s">
        <v>15</v>
      </c>
      <c r="C607" s="58">
        <v>482</v>
      </c>
      <c r="D607" s="62">
        <v>33903000000</v>
      </c>
      <c r="E607" s="117">
        <v>15000001002</v>
      </c>
      <c r="F607" s="39" t="s">
        <v>656</v>
      </c>
      <c r="G607" s="58">
        <v>15</v>
      </c>
      <c r="H607" s="95">
        <v>1232.55</v>
      </c>
      <c r="I607" s="58" t="s">
        <v>516</v>
      </c>
      <c r="J607" s="58" t="s">
        <v>19</v>
      </c>
    </row>
    <row r="608" s="2" customFormat="1" ht="120" spans="1:10">
      <c r="A608" s="57" t="s">
        <v>14</v>
      </c>
      <c r="B608" s="58" t="s">
        <v>15</v>
      </c>
      <c r="C608" s="58">
        <v>482</v>
      </c>
      <c r="D608" s="62">
        <v>33903000000</v>
      </c>
      <c r="E608" s="117">
        <v>15000001002</v>
      </c>
      <c r="F608" s="39" t="s">
        <v>657</v>
      </c>
      <c r="G608" s="58">
        <v>15</v>
      </c>
      <c r="H608" s="95">
        <v>1232.55</v>
      </c>
      <c r="I608" s="58" t="s">
        <v>516</v>
      </c>
      <c r="J608" s="58" t="s">
        <v>19</v>
      </c>
    </row>
    <row r="609" s="2" customFormat="1" ht="45" spans="1:10">
      <c r="A609" s="57" t="s">
        <v>14</v>
      </c>
      <c r="B609" s="58" t="s">
        <v>15</v>
      </c>
      <c r="C609" s="58">
        <v>482</v>
      </c>
      <c r="D609" s="62">
        <v>33903000000</v>
      </c>
      <c r="E609" s="117">
        <v>15000001002</v>
      </c>
      <c r="F609" s="39" t="s">
        <v>658</v>
      </c>
      <c r="G609" s="58">
        <v>20</v>
      </c>
      <c r="H609" s="95">
        <v>1347.6</v>
      </c>
      <c r="I609" s="58" t="s">
        <v>516</v>
      </c>
      <c r="J609" s="58" t="s">
        <v>19</v>
      </c>
    </row>
    <row r="610" s="2" customFormat="1" ht="45" spans="1:10">
      <c r="A610" s="57" t="s">
        <v>14</v>
      </c>
      <c r="B610" s="58" t="s">
        <v>15</v>
      </c>
      <c r="C610" s="58">
        <v>482</v>
      </c>
      <c r="D610" s="62">
        <v>33903000000</v>
      </c>
      <c r="E610" s="117">
        <v>15000001002</v>
      </c>
      <c r="F610" s="39" t="s">
        <v>659</v>
      </c>
      <c r="G610" s="58">
        <v>20</v>
      </c>
      <c r="H610" s="95">
        <v>1347.6</v>
      </c>
      <c r="I610" s="58" t="s">
        <v>516</v>
      </c>
      <c r="J610" s="58" t="s">
        <v>19</v>
      </c>
    </row>
    <row r="611" s="2" customFormat="1" ht="45" spans="1:10">
      <c r="A611" s="57" t="s">
        <v>14</v>
      </c>
      <c r="B611" s="58" t="s">
        <v>15</v>
      </c>
      <c r="C611" s="58">
        <v>482</v>
      </c>
      <c r="D611" s="62">
        <v>33903000000</v>
      </c>
      <c r="E611" s="117">
        <v>15000001002</v>
      </c>
      <c r="F611" s="39" t="s">
        <v>660</v>
      </c>
      <c r="G611" s="58">
        <v>20</v>
      </c>
      <c r="H611" s="95">
        <v>1347.6</v>
      </c>
      <c r="I611" s="58" t="s">
        <v>516</v>
      </c>
      <c r="J611" s="58" t="s">
        <v>19</v>
      </c>
    </row>
    <row r="612" s="2" customFormat="1" ht="45" spans="1:10">
      <c r="A612" s="57" t="s">
        <v>14</v>
      </c>
      <c r="B612" s="58" t="s">
        <v>15</v>
      </c>
      <c r="C612" s="58">
        <v>482</v>
      </c>
      <c r="D612" s="62">
        <v>33903000000</v>
      </c>
      <c r="E612" s="117">
        <v>15000001002</v>
      </c>
      <c r="F612" s="39" t="s">
        <v>661</v>
      </c>
      <c r="G612" s="58">
        <v>20</v>
      </c>
      <c r="H612" s="95">
        <v>1347.6</v>
      </c>
      <c r="I612" s="58" t="s">
        <v>516</v>
      </c>
      <c r="J612" s="58" t="s">
        <v>19</v>
      </c>
    </row>
    <row r="613" s="2" customFormat="1" ht="30" spans="1:10">
      <c r="A613" s="57" t="s">
        <v>14</v>
      </c>
      <c r="B613" s="58" t="s">
        <v>15</v>
      </c>
      <c r="C613" s="58">
        <v>482</v>
      </c>
      <c r="D613" s="62">
        <v>33903000000</v>
      </c>
      <c r="E613" s="117">
        <v>15000001002</v>
      </c>
      <c r="F613" s="39" t="s">
        <v>662</v>
      </c>
      <c r="G613" s="58">
        <v>15</v>
      </c>
      <c r="H613" s="95">
        <v>147.3</v>
      </c>
      <c r="I613" s="58" t="s">
        <v>516</v>
      </c>
      <c r="J613" s="58" t="s">
        <v>19</v>
      </c>
    </row>
    <row r="614" s="2" customFormat="1" ht="30" spans="1:10">
      <c r="A614" s="57" t="s">
        <v>14</v>
      </c>
      <c r="B614" s="58" t="s">
        <v>15</v>
      </c>
      <c r="C614" s="58">
        <v>482</v>
      </c>
      <c r="D614" s="62">
        <v>33903000000</v>
      </c>
      <c r="E614" s="117">
        <v>15000001002</v>
      </c>
      <c r="F614" s="39" t="s">
        <v>663</v>
      </c>
      <c r="G614" s="58">
        <v>15</v>
      </c>
      <c r="H614" s="95">
        <v>83.4</v>
      </c>
      <c r="I614" s="58" t="s">
        <v>516</v>
      </c>
      <c r="J614" s="58" t="s">
        <v>19</v>
      </c>
    </row>
    <row r="615" s="2" customFormat="1" ht="45" spans="1:10">
      <c r="A615" s="57" t="s">
        <v>14</v>
      </c>
      <c r="B615" s="58" t="s">
        <v>15</v>
      </c>
      <c r="C615" s="58">
        <v>482</v>
      </c>
      <c r="D615" s="62">
        <v>33903000000</v>
      </c>
      <c r="E615" s="117">
        <v>15000001002</v>
      </c>
      <c r="F615" s="39" t="s">
        <v>664</v>
      </c>
      <c r="G615" s="58">
        <v>40</v>
      </c>
      <c r="H615" s="95">
        <v>222.4</v>
      </c>
      <c r="I615" s="58" t="s">
        <v>516</v>
      </c>
      <c r="J615" s="58" t="s">
        <v>19</v>
      </c>
    </row>
    <row r="616" s="2" customFormat="1" ht="45" spans="1:10">
      <c r="A616" s="57" t="s">
        <v>14</v>
      </c>
      <c r="B616" s="58" t="s">
        <v>15</v>
      </c>
      <c r="C616" s="58">
        <v>482</v>
      </c>
      <c r="D616" s="62">
        <v>33903000000</v>
      </c>
      <c r="E616" s="117">
        <v>15000001002</v>
      </c>
      <c r="F616" s="39" t="s">
        <v>665</v>
      </c>
      <c r="G616" s="58">
        <v>20</v>
      </c>
      <c r="H616" s="95">
        <v>535.6</v>
      </c>
      <c r="I616" s="58" t="s">
        <v>516</v>
      </c>
      <c r="J616" s="58" t="s">
        <v>19</v>
      </c>
    </row>
    <row r="617" s="2" customFormat="1" ht="30" spans="1:10">
      <c r="A617" s="57" t="s">
        <v>14</v>
      </c>
      <c r="B617" s="58" t="s">
        <v>15</v>
      </c>
      <c r="C617" s="58">
        <v>482</v>
      </c>
      <c r="D617" s="62">
        <v>33903000000</v>
      </c>
      <c r="E617" s="117">
        <v>15000001002</v>
      </c>
      <c r="F617" s="39" t="s">
        <v>666</v>
      </c>
      <c r="G617" s="58">
        <v>20</v>
      </c>
      <c r="H617" s="95">
        <v>111.2</v>
      </c>
      <c r="I617" s="58" t="s">
        <v>516</v>
      </c>
      <c r="J617" s="58" t="s">
        <v>19</v>
      </c>
    </row>
    <row r="618" s="2" customFormat="1" ht="45" spans="1:10">
      <c r="A618" s="57" t="s">
        <v>14</v>
      </c>
      <c r="B618" s="58" t="s">
        <v>15</v>
      </c>
      <c r="C618" s="58">
        <v>482</v>
      </c>
      <c r="D618" s="62">
        <v>33903000000</v>
      </c>
      <c r="E618" s="117">
        <v>15000001002</v>
      </c>
      <c r="F618" s="39" t="s">
        <v>667</v>
      </c>
      <c r="G618" s="58">
        <v>15</v>
      </c>
      <c r="H618" s="95">
        <v>218.85</v>
      </c>
      <c r="I618" s="58" t="s">
        <v>516</v>
      </c>
      <c r="J618" s="58" t="s">
        <v>19</v>
      </c>
    </row>
    <row r="619" s="2" customFormat="1" ht="45" spans="1:10">
      <c r="A619" s="57" t="s">
        <v>14</v>
      </c>
      <c r="B619" s="58" t="s">
        <v>15</v>
      </c>
      <c r="C619" s="58">
        <v>482</v>
      </c>
      <c r="D619" s="62">
        <v>33903000000</v>
      </c>
      <c r="E619" s="117">
        <v>15000001002</v>
      </c>
      <c r="F619" s="39" t="s">
        <v>668</v>
      </c>
      <c r="G619" s="58">
        <v>15</v>
      </c>
      <c r="H619" s="95">
        <v>74.4</v>
      </c>
      <c r="I619" s="58" t="s">
        <v>516</v>
      </c>
      <c r="J619" s="58" t="s">
        <v>19</v>
      </c>
    </row>
    <row r="620" s="2" customFormat="1" ht="60" spans="1:10">
      <c r="A620" s="57" t="s">
        <v>14</v>
      </c>
      <c r="B620" s="58" t="s">
        <v>15</v>
      </c>
      <c r="C620" s="58">
        <v>482</v>
      </c>
      <c r="D620" s="62">
        <v>33903000000</v>
      </c>
      <c r="E620" s="117">
        <v>15000001002</v>
      </c>
      <c r="F620" s="39" t="s">
        <v>669</v>
      </c>
      <c r="G620" s="58">
        <v>15</v>
      </c>
      <c r="H620" s="95">
        <v>641.4</v>
      </c>
      <c r="I620" s="58" t="s">
        <v>516</v>
      </c>
      <c r="J620" s="58" t="s">
        <v>19</v>
      </c>
    </row>
    <row r="621" s="2" customFormat="1" ht="90" spans="1:10">
      <c r="A621" s="57" t="s">
        <v>14</v>
      </c>
      <c r="B621" s="58" t="s">
        <v>15</v>
      </c>
      <c r="C621" s="58">
        <v>482</v>
      </c>
      <c r="D621" s="62">
        <v>33903000000</v>
      </c>
      <c r="E621" s="117">
        <v>15000001002</v>
      </c>
      <c r="F621" s="39" t="s">
        <v>670</v>
      </c>
      <c r="G621" s="58">
        <v>10</v>
      </c>
      <c r="H621" s="95">
        <v>1416.4</v>
      </c>
      <c r="I621" s="58" t="s">
        <v>516</v>
      </c>
      <c r="J621" s="58" t="s">
        <v>19</v>
      </c>
    </row>
    <row r="622" s="2" customFormat="1" ht="90" spans="1:10">
      <c r="A622" s="57" t="s">
        <v>14</v>
      </c>
      <c r="B622" s="58" t="s">
        <v>15</v>
      </c>
      <c r="C622" s="58">
        <v>482</v>
      </c>
      <c r="D622" s="62">
        <v>33903000000</v>
      </c>
      <c r="E622" s="117">
        <v>15000001002</v>
      </c>
      <c r="F622" s="39" t="s">
        <v>671</v>
      </c>
      <c r="G622" s="58">
        <v>10</v>
      </c>
      <c r="H622" s="95">
        <v>1416.4</v>
      </c>
      <c r="I622" s="58" t="s">
        <v>516</v>
      </c>
      <c r="J622" s="58" t="s">
        <v>19</v>
      </c>
    </row>
    <row r="623" s="2" customFormat="1" ht="45" spans="1:10">
      <c r="A623" s="57" t="s">
        <v>14</v>
      </c>
      <c r="B623" s="58" t="s">
        <v>15</v>
      </c>
      <c r="C623" s="58">
        <v>482</v>
      </c>
      <c r="D623" s="62">
        <v>33903000000</v>
      </c>
      <c r="E623" s="117">
        <v>15000001002</v>
      </c>
      <c r="F623" s="39" t="s">
        <v>672</v>
      </c>
      <c r="G623" s="58">
        <v>10</v>
      </c>
      <c r="H623" s="95">
        <v>3732.5</v>
      </c>
      <c r="I623" s="58" t="s">
        <v>516</v>
      </c>
      <c r="J623" s="58" t="s">
        <v>19</v>
      </c>
    </row>
    <row r="624" s="2" customFormat="1" ht="60" spans="1:10">
      <c r="A624" s="57" t="s">
        <v>14</v>
      </c>
      <c r="B624" s="58" t="s">
        <v>15</v>
      </c>
      <c r="C624" s="58">
        <v>482</v>
      </c>
      <c r="D624" s="62">
        <v>33903000000</v>
      </c>
      <c r="E624" s="117">
        <v>15000001002</v>
      </c>
      <c r="F624" s="39" t="s">
        <v>673</v>
      </c>
      <c r="G624" s="58">
        <v>6</v>
      </c>
      <c r="H624" s="95">
        <v>336.96</v>
      </c>
      <c r="I624" s="58" t="s">
        <v>516</v>
      </c>
      <c r="J624" s="58" t="s">
        <v>19</v>
      </c>
    </row>
    <row r="625" s="2" customFormat="1" ht="60" spans="1:10">
      <c r="A625" s="57" t="s">
        <v>14</v>
      </c>
      <c r="B625" s="58" t="s">
        <v>15</v>
      </c>
      <c r="C625" s="58">
        <v>482</v>
      </c>
      <c r="D625" s="62">
        <v>33903000000</v>
      </c>
      <c r="E625" s="117">
        <v>15000001002</v>
      </c>
      <c r="F625" s="39" t="s">
        <v>674</v>
      </c>
      <c r="G625" s="58">
        <v>6</v>
      </c>
      <c r="H625" s="95">
        <v>1163.04</v>
      </c>
      <c r="I625" s="58" t="s">
        <v>516</v>
      </c>
      <c r="J625" s="58" t="s">
        <v>19</v>
      </c>
    </row>
    <row r="626" s="2" customFormat="1" ht="45" spans="1:10">
      <c r="A626" s="57" t="s">
        <v>14</v>
      </c>
      <c r="B626" s="58" t="s">
        <v>15</v>
      </c>
      <c r="C626" s="58">
        <v>482</v>
      </c>
      <c r="D626" s="62">
        <v>33903000000</v>
      </c>
      <c r="E626" s="117">
        <v>15000001002</v>
      </c>
      <c r="F626" s="39" t="s">
        <v>675</v>
      </c>
      <c r="G626" s="58">
        <v>20</v>
      </c>
      <c r="H626" s="95">
        <v>200</v>
      </c>
      <c r="I626" s="58" t="s">
        <v>516</v>
      </c>
      <c r="J626" s="58" t="s">
        <v>19</v>
      </c>
    </row>
    <row r="627" s="2" customFormat="1" ht="60" spans="1:10">
      <c r="A627" s="57" t="s">
        <v>14</v>
      </c>
      <c r="B627" s="58" t="s">
        <v>15</v>
      </c>
      <c r="C627" s="58">
        <v>482</v>
      </c>
      <c r="D627" s="62">
        <v>33903000000</v>
      </c>
      <c r="E627" s="117">
        <v>15000001002</v>
      </c>
      <c r="F627" s="39" t="s">
        <v>676</v>
      </c>
      <c r="G627" s="58">
        <v>10</v>
      </c>
      <c r="H627" s="95">
        <v>1269.7</v>
      </c>
      <c r="I627" s="58" t="s">
        <v>516</v>
      </c>
      <c r="J627" s="58" t="s">
        <v>19</v>
      </c>
    </row>
    <row r="628" s="2" customFormat="1" ht="30" spans="1:10">
      <c r="A628" s="57" t="s">
        <v>14</v>
      </c>
      <c r="B628" s="58" t="s">
        <v>15</v>
      </c>
      <c r="C628" s="58">
        <v>482</v>
      </c>
      <c r="D628" s="62">
        <v>33903000000</v>
      </c>
      <c r="E628" s="117">
        <v>15000001002</v>
      </c>
      <c r="F628" s="39" t="s">
        <v>677</v>
      </c>
      <c r="G628" s="58">
        <v>10</v>
      </c>
      <c r="H628" s="95">
        <v>536.7</v>
      </c>
      <c r="I628" s="58" t="s">
        <v>516</v>
      </c>
      <c r="J628" s="58" t="s">
        <v>19</v>
      </c>
    </row>
    <row r="629" s="2" customFormat="1" ht="45" spans="1:10">
      <c r="A629" s="57" t="s">
        <v>14</v>
      </c>
      <c r="B629" s="58" t="s">
        <v>15</v>
      </c>
      <c r="C629" s="58">
        <v>482</v>
      </c>
      <c r="D629" s="62">
        <v>33903000000</v>
      </c>
      <c r="E629" s="117">
        <v>15000001002</v>
      </c>
      <c r="F629" s="39" t="s">
        <v>678</v>
      </c>
      <c r="G629" s="58">
        <v>5</v>
      </c>
      <c r="H629" s="95">
        <v>240.65</v>
      </c>
      <c r="I629" s="58" t="s">
        <v>516</v>
      </c>
      <c r="J629" s="58" t="s">
        <v>19</v>
      </c>
    </row>
    <row r="630" s="2" customFormat="1" ht="30" spans="1:10">
      <c r="A630" s="57" t="s">
        <v>14</v>
      </c>
      <c r="B630" s="58" t="s">
        <v>15</v>
      </c>
      <c r="C630" s="58">
        <v>482</v>
      </c>
      <c r="D630" s="62">
        <v>33903000000</v>
      </c>
      <c r="E630" s="117">
        <v>15000001002</v>
      </c>
      <c r="F630" s="39" t="s">
        <v>679</v>
      </c>
      <c r="G630" s="58">
        <v>10</v>
      </c>
      <c r="H630" s="95">
        <v>486.8</v>
      </c>
      <c r="I630" s="58" t="s">
        <v>516</v>
      </c>
      <c r="J630" s="58" t="s">
        <v>19</v>
      </c>
    </row>
    <row r="631" s="2" customFormat="1" ht="45" spans="1:10">
      <c r="A631" s="57" t="s">
        <v>14</v>
      </c>
      <c r="B631" s="58" t="s">
        <v>15</v>
      </c>
      <c r="C631" s="58">
        <v>482</v>
      </c>
      <c r="D631" s="62">
        <v>33903000000</v>
      </c>
      <c r="E631" s="117">
        <v>15000001002</v>
      </c>
      <c r="F631" s="39" t="s">
        <v>680</v>
      </c>
      <c r="G631" s="58">
        <v>10</v>
      </c>
      <c r="H631" s="95">
        <v>3200</v>
      </c>
      <c r="I631" s="58" t="s">
        <v>516</v>
      </c>
      <c r="J631" s="58" t="s">
        <v>19</v>
      </c>
    </row>
    <row r="632" s="2" customFormat="1" ht="45" spans="1:10">
      <c r="A632" s="57" t="s">
        <v>14</v>
      </c>
      <c r="B632" s="58" t="s">
        <v>15</v>
      </c>
      <c r="C632" s="58">
        <v>482</v>
      </c>
      <c r="D632" s="62">
        <v>33903000000</v>
      </c>
      <c r="E632" s="117">
        <v>15000001002</v>
      </c>
      <c r="F632" s="39" t="s">
        <v>681</v>
      </c>
      <c r="G632" s="58">
        <v>6</v>
      </c>
      <c r="H632" s="95">
        <v>1368</v>
      </c>
      <c r="I632" s="58" t="s">
        <v>516</v>
      </c>
      <c r="J632" s="58" t="s">
        <v>19</v>
      </c>
    </row>
    <row r="633" s="2" customFormat="1" ht="60" spans="1:10">
      <c r="A633" s="57" t="s">
        <v>14</v>
      </c>
      <c r="B633" s="58" t="s">
        <v>15</v>
      </c>
      <c r="C633" s="58">
        <v>482</v>
      </c>
      <c r="D633" s="62">
        <v>33903000000</v>
      </c>
      <c r="E633" s="117">
        <v>15000001002</v>
      </c>
      <c r="F633" s="39" t="s">
        <v>682</v>
      </c>
      <c r="G633" s="58">
        <v>20</v>
      </c>
      <c r="H633" s="95">
        <v>545</v>
      </c>
      <c r="I633" s="58" t="s">
        <v>516</v>
      </c>
      <c r="J633" s="58" t="s">
        <v>19</v>
      </c>
    </row>
    <row r="634" s="2" customFormat="1" ht="75" spans="1:10">
      <c r="A634" s="57" t="s">
        <v>14</v>
      </c>
      <c r="B634" s="58" t="s">
        <v>15</v>
      </c>
      <c r="C634" s="58">
        <v>482</v>
      </c>
      <c r="D634" s="62">
        <v>33903000000</v>
      </c>
      <c r="E634" s="117">
        <v>15000001002</v>
      </c>
      <c r="F634" s="39" t="s">
        <v>683</v>
      </c>
      <c r="G634" s="58">
        <v>12</v>
      </c>
      <c r="H634" s="95">
        <v>1127.4</v>
      </c>
      <c r="I634" s="58" t="s">
        <v>516</v>
      </c>
      <c r="J634" s="58" t="s">
        <v>19</v>
      </c>
    </row>
    <row r="635" s="2" customFormat="1" ht="45" spans="1:10">
      <c r="A635" s="57" t="s">
        <v>14</v>
      </c>
      <c r="B635" s="58" t="s">
        <v>15</v>
      </c>
      <c r="C635" s="58">
        <v>482</v>
      </c>
      <c r="D635" s="62">
        <v>33903000000</v>
      </c>
      <c r="E635" s="117">
        <v>15000001002</v>
      </c>
      <c r="F635" s="39" t="s">
        <v>684</v>
      </c>
      <c r="G635" s="58">
        <v>12</v>
      </c>
      <c r="H635" s="95">
        <v>959.4</v>
      </c>
      <c r="I635" s="58" t="s">
        <v>516</v>
      </c>
      <c r="J635" s="58" t="s">
        <v>19</v>
      </c>
    </row>
    <row r="636" s="2" customFormat="1" ht="90" spans="1:10">
      <c r="A636" s="57" t="s">
        <v>14</v>
      </c>
      <c r="B636" s="58" t="s">
        <v>15</v>
      </c>
      <c r="C636" s="58">
        <v>482</v>
      </c>
      <c r="D636" s="62">
        <v>33903000000</v>
      </c>
      <c r="E636" s="117">
        <v>15000001002</v>
      </c>
      <c r="F636" s="39" t="s">
        <v>685</v>
      </c>
      <c r="G636" s="58">
        <v>100</v>
      </c>
      <c r="H636" s="95">
        <v>1000</v>
      </c>
      <c r="I636" s="58" t="s">
        <v>516</v>
      </c>
      <c r="J636" s="58" t="s">
        <v>19</v>
      </c>
    </row>
    <row r="637" s="2" customFormat="1" ht="75" spans="1:10">
      <c r="A637" s="57" t="s">
        <v>14</v>
      </c>
      <c r="B637" s="58" t="s">
        <v>15</v>
      </c>
      <c r="C637" s="58">
        <v>482</v>
      </c>
      <c r="D637" s="62">
        <v>33903000000</v>
      </c>
      <c r="E637" s="117">
        <v>15000001002</v>
      </c>
      <c r="F637" s="39" t="s">
        <v>686</v>
      </c>
      <c r="G637" s="58">
        <v>120</v>
      </c>
      <c r="H637" s="95">
        <v>452.4</v>
      </c>
      <c r="I637" s="58" t="s">
        <v>516</v>
      </c>
      <c r="J637" s="58" t="s">
        <v>19</v>
      </c>
    </row>
    <row r="638" s="2" customFormat="1" ht="45" spans="1:10">
      <c r="A638" s="57" t="s">
        <v>14</v>
      </c>
      <c r="B638" s="58" t="s">
        <v>15</v>
      </c>
      <c r="C638" s="58">
        <v>482</v>
      </c>
      <c r="D638" s="62">
        <v>33903000000</v>
      </c>
      <c r="E638" s="117">
        <v>15000001002</v>
      </c>
      <c r="F638" s="39" t="s">
        <v>687</v>
      </c>
      <c r="G638" s="58">
        <v>250</v>
      </c>
      <c r="H638" s="95">
        <v>305</v>
      </c>
      <c r="I638" s="58" t="s">
        <v>516</v>
      </c>
      <c r="J638" s="58" t="s">
        <v>19</v>
      </c>
    </row>
    <row r="639" s="2" customFormat="1" ht="75" spans="1:10">
      <c r="A639" s="57" t="s">
        <v>14</v>
      </c>
      <c r="B639" s="58" t="s">
        <v>15</v>
      </c>
      <c r="C639" s="58">
        <v>482</v>
      </c>
      <c r="D639" s="62">
        <v>33903000000</v>
      </c>
      <c r="E639" s="117">
        <v>15000001002</v>
      </c>
      <c r="F639" s="39" t="s">
        <v>688</v>
      </c>
      <c r="G639" s="58">
        <v>250</v>
      </c>
      <c r="H639" s="95">
        <v>307.5</v>
      </c>
      <c r="I639" s="58" t="s">
        <v>516</v>
      </c>
      <c r="J639" s="58" t="s">
        <v>19</v>
      </c>
    </row>
    <row r="640" s="2" customFormat="1" ht="75" spans="1:10">
      <c r="A640" s="57" t="s">
        <v>14</v>
      </c>
      <c r="B640" s="58" t="s">
        <v>15</v>
      </c>
      <c r="C640" s="58">
        <v>482</v>
      </c>
      <c r="D640" s="62">
        <v>33903000000</v>
      </c>
      <c r="E640" s="117">
        <v>15000001002</v>
      </c>
      <c r="F640" s="39" t="s">
        <v>689</v>
      </c>
      <c r="G640" s="58">
        <v>250</v>
      </c>
      <c r="H640" s="95">
        <v>307.5</v>
      </c>
      <c r="I640" s="58" t="s">
        <v>516</v>
      </c>
      <c r="J640" s="58" t="s">
        <v>19</v>
      </c>
    </row>
    <row r="641" s="2" customFormat="1" ht="90" spans="1:10">
      <c r="A641" s="57" t="s">
        <v>14</v>
      </c>
      <c r="B641" s="58" t="s">
        <v>15</v>
      </c>
      <c r="C641" s="58">
        <v>482</v>
      </c>
      <c r="D641" s="62">
        <v>33903000000</v>
      </c>
      <c r="E641" s="117">
        <v>15000001002</v>
      </c>
      <c r="F641" s="39" t="s">
        <v>690</v>
      </c>
      <c r="G641" s="58">
        <v>30</v>
      </c>
      <c r="H641" s="95">
        <v>3499.8</v>
      </c>
      <c r="I641" s="58" t="s">
        <v>516</v>
      </c>
      <c r="J641" s="58" t="s">
        <v>19</v>
      </c>
    </row>
    <row r="642" s="2" customFormat="1" ht="75" spans="1:10">
      <c r="A642" s="57" t="s">
        <v>14</v>
      </c>
      <c r="B642" s="58" t="s">
        <v>15</v>
      </c>
      <c r="C642" s="58">
        <v>482</v>
      </c>
      <c r="D642" s="62">
        <v>33903000000</v>
      </c>
      <c r="E642" s="117">
        <v>15000001002</v>
      </c>
      <c r="F642" s="39" t="s">
        <v>691</v>
      </c>
      <c r="G642" s="58">
        <v>30</v>
      </c>
      <c r="H642" s="95">
        <v>3499.8</v>
      </c>
      <c r="I642" s="58" t="s">
        <v>516</v>
      </c>
      <c r="J642" s="58" t="s">
        <v>19</v>
      </c>
    </row>
    <row r="643" s="2" customFormat="1" ht="75" spans="1:10">
      <c r="A643" s="57" t="s">
        <v>14</v>
      </c>
      <c r="B643" s="58" t="s">
        <v>15</v>
      </c>
      <c r="C643" s="58">
        <v>482</v>
      </c>
      <c r="D643" s="62">
        <v>33903000000</v>
      </c>
      <c r="E643" s="117">
        <v>15000001002</v>
      </c>
      <c r="F643" s="39" t="s">
        <v>692</v>
      </c>
      <c r="G643" s="58">
        <v>30</v>
      </c>
      <c r="H643" s="95">
        <v>3499.8</v>
      </c>
      <c r="I643" s="58" t="s">
        <v>516</v>
      </c>
      <c r="J643" s="58" t="s">
        <v>19</v>
      </c>
    </row>
    <row r="644" s="2" customFormat="1" ht="90" spans="1:10">
      <c r="A644" s="57" t="s">
        <v>14</v>
      </c>
      <c r="B644" s="58" t="s">
        <v>15</v>
      </c>
      <c r="C644" s="58">
        <v>482</v>
      </c>
      <c r="D644" s="62">
        <v>33903000000</v>
      </c>
      <c r="E644" s="117">
        <v>15000001002</v>
      </c>
      <c r="F644" s="39" t="s">
        <v>693</v>
      </c>
      <c r="G644" s="58">
        <v>30</v>
      </c>
      <c r="H644" s="95">
        <v>3499.8</v>
      </c>
      <c r="I644" s="58" t="s">
        <v>516</v>
      </c>
      <c r="J644" s="58" t="s">
        <v>19</v>
      </c>
    </row>
    <row r="645" s="2" customFormat="1" ht="105" spans="1:10">
      <c r="A645" s="57" t="s">
        <v>14</v>
      </c>
      <c r="B645" s="58" t="s">
        <v>15</v>
      </c>
      <c r="C645" s="58">
        <v>482</v>
      </c>
      <c r="D645" s="62">
        <v>33903000000</v>
      </c>
      <c r="E645" s="117">
        <v>15000001002</v>
      </c>
      <c r="F645" s="39" t="s">
        <v>694</v>
      </c>
      <c r="G645" s="58">
        <v>10</v>
      </c>
      <c r="H645" s="95">
        <v>1200</v>
      </c>
      <c r="I645" s="58" t="s">
        <v>516</v>
      </c>
      <c r="J645" s="58" t="s">
        <v>19</v>
      </c>
    </row>
    <row r="646" s="2" customFormat="1" ht="60" spans="1:10">
      <c r="A646" s="57" t="s">
        <v>14</v>
      </c>
      <c r="B646" s="58" t="s">
        <v>15</v>
      </c>
      <c r="C646" s="58">
        <v>482</v>
      </c>
      <c r="D646" s="62">
        <v>33903000000</v>
      </c>
      <c r="E646" s="117">
        <v>15000001002</v>
      </c>
      <c r="F646" s="39" t="s">
        <v>695</v>
      </c>
      <c r="G646" s="58">
        <v>225</v>
      </c>
      <c r="H646" s="95">
        <v>551.25</v>
      </c>
      <c r="I646" s="58" t="s">
        <v>516</v>
      </c>
      <c r="J646" s="58" t="s">
        <v>19</v>
      </c>
    </row>
    <row r="647" s="2" customFormat="1" ht="75" spans="1:10">
      <c r="A647" s="57" t="s">
        <v>14</v>
      </c>
      <c r="B647" s="58" t="s">
        <v>15</v>
      </c>
      <c r="C647" s="58">
        <v>482</v>
      </c>
      <c r="D647" s="62">
        <v>33903000000</v>
      </c>
      <c r="E647" s="117">
        <v>15000001002</v>
      </c>
      <c r="F647" s="39" t="s">
        <v>696</v>
      </c>
      <c r="G647" s="58">
        <v>50</v>
      </c>
      <c r="H647" s="95">
        <v>1326.5</v>
      </c>
      <c r="I647" s="58" t="s">
        <v>516</v>
      </c>
      <c r="J647" s="58" t="s">
        <v>19</v>
      </c>
    </row>
    <row r="648" s="2" customFormat="1" ht="60" spans="1:10">
      <c r="A648" s="57" t="s">
        <v>14</v>
      </c>
      <c r="B648" s="58" t="s">
        <v>15</v>
      </c>
      <c r="C648" s="58">
        <v>482</v>
      </c>
      <c r="D648" s="62">
        <v>33903000000</v>
      </c>
      <c r="E648" s="117">
        <v>15000001002</v>
      </c>
      <c r="F648" s="39" t="s">
        <v>697</v>
      </c>
      <c r="G648" s="58">
        <v>60</v>
      </c>
      <c r="H648" s="95">
        <v>796.2</v>
      </c>
      <c r="I648" s="58" t="s">
        <v>516</v>
      </c>
      <c r="J648" s="58" t="s">
        <v>19</v>
      </c>
    </row>
    <row r="649" s="2" customFormat="1" ht="90" spans="1:10">
      <c r="A649" s="57" t="s">
        <v>14</v>
      </c>
      <c r="B649" s="58" t="s">
        <v>15</v>
      </c>
      <c r="C649" s="58">
        <v>482</v>
      </c>
      <c r="D649" s="62">
        <v>33903000000</v>
      </c>
      <c r="E649" s="117">
        <v>15000001002</v>
      </c>
      <c r="F649" s="39" t="s">
        <v>698</v>
      </c>
      <c r="G649" s="58">
        <v>60</v>
      </c>
      <c r="H649" s="95">
        <v>796.2</v>
      </c>
      <c r="I649" s="58" t="s">
        <v>516</v>
      </c>
      <c r="J649" s="58" t="s">
        <v>19</v>
      </c>
    </row>
    <row r="650" s="2" customFormat="1" ht="105" spans="1:10">
      <c r="A650" s="57" t="s">
        <v>14</v>
      </c>
      <c r="B650" s="58" t="s">
        <v>15</v>
      </c>
      <c r="C650" s="58">
        <v>482</v>
      </c>
      <c r="D650" s="62">
        <v>33903000000</v>
      </c>
      <c r="E650" s="117">
        <v>15000001002</v>
      </c>
      <c r="F650" s="39" t="s">
        <v>699</v>
      </c>
      <c r="G650" s="58">
        <v>200</v>
      </c>
      <c r="H650" s="95">
        <v>16286</v>
      </c>
      <c r="I650" s="58" t="s">
        <v>516</v>
      </c>
      <c r="J650" s="58" t="s">
        <v>19</v>
      </c>
    </row>
    <row r="651" s="2" customFormat="1" ht="150" spans="1:10">
      <c r="A651" s="57" t="s">
        <v>14</v>
      </c>
      <c r="B651" s="58" t="s">
        <v>15</v>
      </c>
      <c r="C651" s="58">
        <v>482</v>
      </c>
      <c r="D651" s="62">
        <v>33903000000</v>
      </c>
      <c r="E651" s="117">
        <v>15000001002</v>
      </c>
      <c r="F651" s="39" t="s">
        <v>700</v>
      </c>
      <c r="G651" s="58">
        <v>200</v>
      </c>
      <c r="H651" s="95">
        <v>27594</v>
      </c>
      <c r="I651" s="58" t="s">
        <v>516</v>
      </c>
      <c r="J651" s="58" t="s">
        <v>19</v>
      </c>
    </row>
    <row r="652" s="2" customFormat="1" ht="60" spans="1:10">
      <c r="A652" s="57" t="s">
        <v>14</v>
      </c>
      <c r="B652" s="58" t="s">
        <v>15</v>
      </c>
      <c r="C652" s="58">
        <v>482</v>
      </c>
      <c r="D652" s="62">
        <v>33903000000</v>
      </c>
      <c r="E652" s="117">
        <v>16000000000</v>
      </c>
      <c r="F652" s="39" t="s">
        <v>701</v>
      </c>
      <c r="G652" s="58">
        <v>350</v>
      </c>
      <c r="H652" s="95">
        <v>26705</v>
      </c>
      <c r="I652" s="58" t="s">
        <v>516</v>
      </c>
      <c r="J652" s="58" t="s">
        <v>19</v>
      </c>
    </row>
    <row r="653" s="2" customFormat="1" ht="60" spans="1:10">
      <c r="A653" s="57" t="s">
        <v>14</v>
      </c>
      <c r="B653" s="58" t="s">
        <v>15</v>
      </c>
      <c r="C653" s="58">
        <v>482</v>
      </c>
      <c r="D653" s="62">
        <v>33903000000</v>
      </c>
      <c r="E653" s="117">
        <v>16000000000</v>
      </c>
      <c r="F653" s="39" t="s">
        <v>702</v>
      </c>
      <c r="G653" s="58">
        <v>40</v>
      </c>
      <c r="H653" s="95">
        <v>294.8</v>
      </c>
      <c r="I653" s="58" t="s">
        <v>516</v>
      </c>
      <c r="J653" s="58" t="s">
        <v>19</v>
      </c>
    </row>
    <row r="654" s="2" customFormat="1" ht="150" spans="1:10">
      <c r="A654" s="57" t="s">
        <v>14</v>
      </c>
      <c r="B654" s="58" t="s">
        <v>15</v>
      </c>
      <c r="C654" s="58">
        <v>482</v>
      </c>
      <c r="D654" s="62">
        <v>33903000000</v>
      </c>
      <c r="E654" s="117">
        <v>16000000000</v>
      </c>
      <c r="F654" s="39" t="s">
        <v>703</v>
      </c>
      <c r="G654" s="58">
        <v>120</v>
      </c>
      <c r="H654" s="95">
        <v>2499.6</v>
      </c>
      <c r="I654" s="58" t="s">
        <v>516</v>
      </c>
      <c r="J654" s="58" t="s">
        <v>19</v>
      </c>
    </row>
    <row r="655" s="2" customFormat="1" ht="105" spans="1:10">
      <c r="A655" s="57" t="s">
        <v>14</v>
      </c>
      <c r="B655" s="58" t="s">
        <v>15</v>
      </c>
      <c r="C655" s="58">
        <v>482</v>
      </c>
      <c r="D655" s="62">
        <v>33903000000</v>
      </c>
      <c r="E655" s="117">
        <v>16000000000</v>
      </c>
      <c r="F655" s="39" t="s">
        <v>704</v>
      </c>
      <c r="G655" s="58">
        <v>60</v>
      </c>
      <c r="H655" s="95">
        <v>229.8</v>
      </c>
      <c r="I655" s="58" t="s">
        <v>516</v>
      </c>
      <c r="J655" s="58" t="s">
        <v>19</v>
      </c>
    </row>
    <row r="656" s="2" customFormat="1" ht="120" spans="1:10">
      <c r="A656" s="57" t="s">
        <v>14</v>
      </c>
      <c r="B656" s="58" t="s">
        <v>15</v>
      </c>
      <c r="C656" s="58">
        <v>482</v>
      </c>
      <c r="D656" s="62">
        <v>33903000000</v>
      </c>
      <c r="E656" s="117">
        <v>16000000000</v>
      </c>
      <c r="F656" s="39" t="s">
        <v>705</v>
      </c>
      <c r="G656" s="58">
        <v>36</v>
      </c>
      <c r="H656" s="95">
        <v>6828.12</v>
      </c>
      <c r="I656" s="58" t="s">
        <v>516</v>
      </c>
      <c r="J656" s="58" t="s">
        <v>19</v>
      </c>
    </row>
    <row r="657" s="2" customFormat="1" ht="60" spans="1:10">
      <c r="A657" s="57" t="s">
        <v>14</v>
      </c>
      <c r="B657" s="58" t="s">
        <v>15</v>
      </c>
      <c r="C657" s="58">
        <v>482</v>
      </c>
      <c r="D657" s="62">
        <v>33903000000</v>
      </c>
      <c r="E657" s="117">
        <v>16000000000</v>
      </c>
      <c r="F657" s="39" t="s">
        <v>706</v>
      </c>
      <c r="G657" s="58">
        <v>60</v>
      </c>
      <c r="H657" s="95">
        <v>1061.4</v>
      </c>
      <c r="I657" s="58" t="s">
        <v>516</v>
      </c>
      <c r="J657" s="58" t="s">
        <v>19</v>
      </c>
    </row>
    <row r="658" s="2" customFormat="1" ht="75" spans="1:10">
      <c r="A658" s="57" t="s">
        <v>14</v>
      </c>
      <c r="B658" s="58" t="s">
        <v>15</v>
      </c>
      <c r="C658" s="58">
        <v>482</v>
      </c>
      <c r="D658" s="62">
        <v>33903000000</v>
      </c>
      <c r="E658" s="117">
        <v>16000000000</v>
      </c>
      <c r="F658" s="39" t="s">
        <v>707</v>
      </c>
      <c r="G658" s="58">
        <v>40</v>
      </c>
      <c r="H658" s="95">
        <v>4047.6</v>
      </c>
      <c r="I658" s="58" t="s">
        <v>516</v>
      </c>
      <c r="J658" s="58" t="s">
        <v>19</v>
      </c>
    </row>
    <row r="659" s="2" customFormat="1" ht="105" spans="1:10">
      <c r="A659" s="57" t="s">
        <v>14</v>
      </c>
      <c r="B659" s="58" t="s">
        <v>15</v>
      </c>
      <c r="C659" s="58">
        <v>482</v>
      </c>
      <c r="D659" s="62">
        <v>33903000000</v>
      </c>
      <c r="E659" s="117">
        <v>16000000000</v>
      </c>
      <c r="F659" s="39" t="s">
        <v>708</v>
      </c>
      <c r="G659" s="58">
        <v>80</v>
      </c>
      <c r="H659" s="95">
        <v>2519.2</v>
      </c>
      <c r="I659" s="58" t="s">
        <v>516</v>
      </c>
      <c r="J659" s="58" t="s">
        <v>19</v>
      </c>
    </row>
    <row r="660" s="2" customFormat="1" ht="60" spans="1:10">
      <c r="A660" s="57" t="s">
        <v>14</v>
      </c>
      <c r="B660" s="58" t="s">
        <v>15</v>
      </c>
      <c r="C660" s="58">
        <v>482</v>
      </c>
      <c r="D660" s="62">
        <v>33903000000</v>
      </c>
      <c r="E660" s="117">
        <v>16000000000</v>
      </c>
      <c r="F660" s="39" t="s">
        <v>709</v>
      </c>
      <c r="G660" s="58">
        <v>20</v>
      </c>
      <c r="H660" s="95">
        <v>450</v>
      </c>
      <c r="I660" s="58" t="s">
        <v>516</v>
      </c>
      <c r="J660" s="58" t="s">
        <v>19</v>
      </c>
    </row>
    <row r="661" s="2" customFormat="1" ht="120" spans="1:10">
      <c r="A661" s="57" t="s">
        <v>14</v>
      </c>
      <c r="B661" s="58" t="s">
        <v>15</v>
      </c>
      <c r="C661" s="58">
        <v>482</v>
      </c>
      <c r="D661" s="62">
        <v>33903000000</v>
      </c>
      <c r="E661" s="117">
        <v>16000000000</v>
      </c>
      <c r="F661" s="39" t="s">
        <v>710</v>
      </c>
      <c r="G661" s="58">
        <v>60</v>
      </c>
      <c r="H661" s="95">
        <v>241.8</v>
      </c>
      <c r="I661" s="58" t="s">
        <v>516</v>
      </c>
      <c r="J661" s="58" t="s">
        <v>19</v>
      </c>
    </row>
    <row r="662" s="2" customFormat="1" ht="75" spans="1:10">
      <c r="A662" s="57" t="s">
        <v>14</v>
      </c>
      <c r="B662" s="58" t="s">
        <v>15</v>
      </c>
      <c r="C662" s="58">
        <v>482</v>
      </c>
      <c r="D662" s="62">
        <v>33903000000</v>
      </c>
      <c r="E662" s="117">
        <v>16000000000</v>
      </c>
      <c r="F662" s="39" t="s">
        <v>711</v>
      </c>
      <c r="G662" s="58">
        <v>80</v>
      </c>
      <c r="H662" s="95">
        <v>3941.6</v>
      </c>
      <c r="I662" s="58" t="s">
        <v>516</v>
      </c>
      <c r="J662" s="58" t="s">
        <v>19</v>
      </c>
    </row>
    <row r="663" s="2" customFormat="1" ht="90" spans="1:10">
      <c r="A663" s="57" t="s">
        <v>14</v>
      </c>
      <c r="B663" s="58" t="s">
        <v>15</v>
      </c>
      <c r="C663" s="58">
        <v>482</v>
      </c>
      <c r="D663" s="62">
        <v>33903000000</v>
      </c>
      <c r="E663" s="117">
        <v>16000000000</v>
      </c>
      <c r="F663" s="39" t="s">
        <v>712</v>
      </c>
      <c r="G663" s="58">
        <v>80</v>
      </c>
      <c r="H663" s="95">
        <v>6767.2</v>
      </c>
      <c r="I663" s="58" t="s">
        <v>516</v>
      </c>
      <c r="J663" s="58" t="s">
        <v>19</v>
      </c>
    </row>
    <row r="664" s="2" customFormat="1" ht="75" spans="1:10">
      <c r="A664" s="57" t="s">
        <v>14</v>
      </c>
      <c r="B664" s="58" t="s">
        <v>15</v>
      </c>
      <c r="C664" s="58">
        <v>482</v>
      </c>
      <c r="D664" s="62">
        <v>33903000000</v>
      </c>
      <c r="E664" s="117">
        <v>16000000000</v>
      </c>
      <c r="F664" s="39" t="s">
        <v>713</v>
      </c>
      <c r="G664" s="58">
        <v>2000</v>
      </c>
      <c r="H664" s="95">
        <v>3700</v>
      </c>
      <c r="I664" s="58" t="s">
        <v>516</v>
      </c>
      <c r="J664" s="58" t="s">
        <v>19</v>
      </c>
    </row>
    <row r="665" s="2" customFormat="1" ht="75" spans="1:10">
      <c r="A665" s="57" t="s">
        <v>14</v>
      </c>
      <c r="B665" s="58" t="s">
        <v>15</v>
      </c>
      <c r="C665" s="58">
        <v>482</v>
      </c>
      <c r="D665" s="62">
        <v>33903000000</v>
      </c>
      <c r="E665" s="117">
        <v>16000000000</v>
      </c>
      <c r="F665" s="39" t="s">
        <v>714</v>
      </c>
      <c r="G665" s="58">
        <v>500</v>
      </c>
      <c r="H665" s="95">
        <v>1590</v>
      </c>
      <c r="I665" s="58" t="s">
        <v>516</v>
      </c>
      <c r="J665" s="58" t="s">
        <v>19</v>
      </c>
    </row>
    <row r="666" s="2" customFormat="1" ht="45" spans="1:10">
      <c r="A666" s="57" t="s">
        <v>14</v>
      </c>
      <c r="B666" s="58" t="s">
        <v>15</v>
      </c>
      <c r="C666" s="58">
        <v>482</v>
      </c>
      <c r="D666" s="62">
        <v>33903000000</v>
      </c>
      <c r="E666" s="117">
        <v>16000000000</v>
      </c>
      <c r="F666" s="39" t="s">
        <v>715</v>
      </c>
      <c r="G666" s="58">
        <v>240</v>
      </c>
      <c r="H666" s="95">
        <v>902.4</v>
      </c>
      <c r="I666" s="58" t="s">
        <v>516</v>
      </c>
      <c r="J666" s="58" t="s">
        <v>19</v>
      </c>
    </row>
    <row r="667" s="2" customFormat="1" ht="105" spans="1:10">
      <c r="A667" s="57" t="s">
        <v>14</v>
      </c>
      <c r="B667" s="58" t="s">
        <v>15</v>
      </c>
      <c r="C667" s="58">
        <v>482</v>
      </c>
      <c r="D667" s="62">
        <v>33903000000</v>
      </c>
      <c r="E667" s="117">
        <v>16000000000</v>
      </c>
      <c r="F667" s="39" t="s">
        <v>716</v>
      </c>
      <c r="G667" s="58">
        <v>80</v>
      </c>
      <c r="H667" s="95">
        <v>3830.4</v>
      </c>
      <c r="I667" s="58" t="s">
        <v>516</v>
      </c>
      <c r="J667" s="58" t="s">
        <v>19</v>
      </c>
    </row>
    <row r="668" s="2" customFormat="1" ht="90" spans="1:10">
      <c r="A668" s="57" t="s">
        <v>14</v>
      </c>
      <c r="B668" s="58" t="s">
        <v>15</v>
      </c>
      <c r="C668" s="58">
        <v>482</v>
      </c>
      <c r="D668" s="62">
        <v>33903000000</v>
      </c>
      <c r="E668" s="117">
        <v>16000000000</v>
      </c>
      <c r="F668" s="39" t="s">
        <v>717</v>
      </c>
      <c r="G668" s="58">
        <v>80</v>
      </c>
      <c r="H668" s="95">
        <v>3500</v>
      </c>
      <c r="I668" s="58" t="s">
        <v>516</v>
      </c>
      <c r="J668" s="58" t="s">
        <v>19</v>
      </c>
    </row>
    <row r="669" s="2" customFormat="1" ht="90" spans="1:10">
      <c r="A669" s="57" t="s">
        <v>14</v>
      </c>
      <c r="B669" s="58" t="s">
        <v>15</v>
      </c>
      <c r="C669" s="58">
        <v>482</v>
      </c>
      <c r="D669" s="62">
        <v>33903000000</v>
      </c>
      <c r="E669" s="117">
        <v>16000000000</v>
      </c>
      <c r="F669" s="39" t="s">
        <v>718</v>
      </c>
      <c r="G669" s="58">
        <v>60</v>
      </c>
      <c r="H669" s="95">
        <v>532.8</v>
      </c>
      <c r="I669" s="58" t="s">
        <v>516</v>
      </c>
      <c r="J669" s="58" t="s">
        <v>19</v>
      </c>
    </row>
    <row r="670" s="2" customFormat="1" ht="75" spans="1:10">
      <c r="A670" s="57" t="s">
        <v>14</v>
      </c>
      <c r="B670" s="58" t="s">
        <v>15</v>
      </c>
      <c r="C670" s="58">
        <v>482</v>
      </c>
      <c r="D670" s="62">
        <v>33903000000</v>
      </c>
      <c r="E670" s="117">
        <v>16000000000</v>
      </c>
      <c r="F670" s="39" t="s">
        <v>719</v>
      </c>
      <c r="G670" s="58">
        <v>60</v>
      </c>
      <c r="H670" s="95">
        <v>532.8</v>
      </c>
      <c r="I670" s="58" t="s">
        <v>516</v>
      </c>
      <c r="J670" s="58" t="s">
        <v>19</v>
      </c>
    </row>
    <row r="671" s="2" customFormat="1" ht="75" spans="1:10">
      <c r="A671" s="57" t="s">
        <v>14</v>
      </c>
      <c r="B671" s="58" t="s">
        <v>15</v>
      </c>
      <c r="C671" s="58">
        <v>482</v>
      </c>
      <c r="D671" s="62">
        <v>33903000000</v>
      </c>
      <c r="E671" s="117">
        <v>16000000000</v>
      </c>
      <c r="F671" s="39" t="s">
        <v>720</v>
      </c>
      <c r="G671" s="58">
        <v>60</v>
      </c>
      <c r="H671" s="95">
        <v>532.8</v>
      </c>
      <c r="I671" s="58" t="s">
        <v>516</v>
      </c>
      <c r="J671" s="58" t="s">
        <v>19</v>
      </c>
    </row>
    <row r="672" s="2" customFormat="1" ht="75" spans="1:10">
      <c r="A672" s="57" t="s">
        <v>14</v>
      </c>
      <c r="B672" s="58" t="s">
        <v>15</v>
      </c>
      <c r="C672" s="58">
        <v>482</v>
      </c>
      <c r="D672" s="62">
        <v>33903000000</v>
      </c>
      <c r="E672" s="117">
        <v>16000000000</v>
      </c>
      <c r="F672" s="39" t="s">
        <v>721</v>
      </c>
      <c r="G672" s="58">
        <v>60</v>
      </c>
      <c r="H672" s="95">
        <v>496.8</v>
      </c>
      <c r="I672" s="58" t="s">
        <v>516</v>
      </c>
      <c r="J672" s="58" t="s">
        <v>19</v>
      </c>
    </row>
    <row r="673" s="2" customFormat="1" ht="75" spans="1:10">
      <c r="A673" s="57" t="s">
        <v>14</v>
      </c>
      <c r="B673" s="58" t="s">
        <v>15</v>
      </c>
      <c r="C673" s="58">
        <v>482</v>
      </c>
      <c r="D673" s="62">
        <v>33903000000</v>
      </c>
      <c r="E673" s="117">
        <v>16000000000</v>
      </c>
      <c r="F673" s="39" t="s">
        <v>722</v>
      </c>
      <c r="G673" s="58">
        <v>60</v>
      </c>
      <c r="H673" s="95">
        <v>1183.8</v>
      </c>
      <c r="I673" s="58" t="s">
        <v>516</v>
      </c>
      <c r="J673" s="58" t="s">
        <v>19</v>
      </c>
    </row>
    <row r="674" s="2" customFormat="1" ht="105" spans="1:10">
      <c r="A674" s="57" t="s">
        <v>14</v>
      </c>
      <c r="B674" s="58" t="s">
        <v>15</v>
      </c>
      <c r="C674" s="58">
        <v>482</v>
      </c>
      <c r="D674" s="62">
        <v>33903000000</v>
      </c>
      <c r="E674" s="117">
        <v>16000000000</v>
      </c>
      <c r="F674" s="39" t="s">
        <v>723</v>
      </c>
      <c r="G674" s="58">
        <v>60</v>
      </c>
      <c r="H674" s="95">
        <v>322.8</v>
      </c>
      <c r="I674" s="58" t="s">
        <v>516</v>
      </c>
      <c r="J674" s="58" t="s">
        <v>19</v>
      </c>
    </row>
    <row r="675" s="2" customFormat="1" ht="120" spans="1:10">
      <c r="A675" s="57" t="s">
        <v>14</v>
      </c>
      <c r="B675" s="58" t="s">
        <v>15</v>
      </c>
      <c r="C675" s="58">
        <v>482</v>
      </c>
      <c r="D675" s="62">
        <v>33903000000</v>
      </c>
      <c r="E675" s="117">
        <v>16000000000</v>
      </c>
      <c r="F675" s="39" t="s">
        <v>724</v>
      </c>
      <c r="G675" s="58">
        <v>60</v>
      </c>
      <c r="H675" s="95">
        <v>2058</v>
      </c>
      <c r="I675" s="58" t="s">
        <v>516</v>
      </c>
      <c r="J675" s="58" t="s">
        <v>19</v>
      </c>
    </row>
    <row r="676" s="2" customFormat="1" ht="120" spans="1:10">
      <c r="A676" s="57" t="s">
        <v>14</v>
      </c>
      <c r="B676" s="58" t="s">
        <v>15</v>
      </c>
      <c r="C676" s="58">
        <v>482</v>
      </c>
      <c r="D676" s="62">
        <v>33903000000</v>
      </c>
      <c r="E676" s="117">
        <v>16000000000</v>
      </c>
      <c r="F676" s="39" t="s">
        <v>725</v>
      </c>
      <c r="G676" s="58">
        <v>60</v>
      </c>
      <c r="H676" s="95">
        <v>2058</v>
      </c>
      <c r="I676" s="58" t="s">
        <v>516</v>
      </c>
      <c r="J676" s="58" t="s">
        <v>19</v>
      </c>
    </row>
    <row r="677" s="2" customFormat="1" ht="120" spans="1:10">
      <c r="A677" s="57" t="s">
        <v>14</v>
      </c>
      <c r="B677" s="58" t="s">
        <v>15</v>
      </c>
      <c r="C677" s="58">
        <v>482</v>
      </c>
      <c r="D677" s="62">
        <v>33903000000</v>
      </c>
      <c r="E677" s="117">
        <v>16000000000</v>
      </c>
      <c r="F677" s="39" t="s">
        <v>726</v>
      </c>
      <c r="G677" s="58">
        <v>60</v>
      </c>
      <c r="H677" s="95">
        <v>2058</v>
      </c>
      <c r="I677" s="58" t="s">
        <v>516</v>
      </c>
      <c r="J677" s="58" t="s">
        <v>19</v>
      </c>
    </row>
    <row r="678" s="2" customFormat="1" ht="120" spans="1:10">
      <c r="A678" s="57" t="s">
        <v>14</v>
      </c>
      <c r="B678" s="58" t="s">
        <v>15</v>
      </c>
      <c r="C678" s="58">
        <v>482</v>
      </c>
      <c r="D678" s="62">
        <v>33903000000</v>
      </c>
      <c r="E678" s="117">
        <v>16000000000</v>
      </c>
      <c r="F678" s="39" t="s">
        <v>727</v>
      </c>
      <c r="G678" s="58">
        <v>60</v>
      </c>
      <c r="H678" s="95">
        <v>2058</v>
      </c>
      <c r="I678" s="58" t="s">
        <v>516</v>
      </c>
      <c r="J678" s="58" t="s">
        <v>19</v>
      </c>
    </row>
    <row r="679" s="2" customFormat="1" ht="120" spans="1:10">
      <c r="A679" s="57" t="s">
        <v>14</v>
      </c>
      <c r="B679" s="58" t="s">
        <v>15</v>
      </c>
      <c r="C679" s="58">
        <v>482</v>
      </c>
      <c r="D679" s="62">
        <v>33903000000</v>
      </c>
      <c r="E679" s="117">
        <v>16000000000</v>
      </c>
      <c r="F679" s="39" t="s">
        <v>728</v>
      </c>
      <c r="G679" s="58">
        <v>60</v>
      </c>
      <c r="H679" s="95">
        <v>2058</v>
      </c>
      <c r="I679" s="58" t="s">
        <v>516</v>
      </c>
      <c r="J679" s="58" t="s">
        <v>19</v>
      </c>
    </row>
    <row r="680" s="2" customFormat="1" ht="120" spans="1:10">
      <c r="A680" s="57" t="s">
        <v>14</v>
      </c>
      <c r="B680" s="58" t="s">
        <v>15</v>
      </c>
      <c r="C680" s="58">
        <v>482</v>
      </c>
      <c r="D680" s="62">
        <v>33903000000</v>
      </c>
      <c r="E680" s="117">
        <v>16000000000</v>
      </c>
      <c r="F680" s="39" t="s">
        <v>729</v>
      </c>
      <c r="G680" s="58">
        <v>60</v>
      </c>
      <c r="H680" s="95">
        <v>2058</v>
      </c>
      <c r="I680" s="58" t="s">
        <v>516</v>
      </c>
      <c r="J680" s="58" t="s">
        <v>19</v>
      </c>
    </row>
    <row r="681" s="2" customFormat="1" ht="120" spans="1:10">
      <c r="A681" s="57" t="s">
        <v>14</v>
      </c>
      <c r="B681" s="58" t="s">
        <v>15</v>
      </c>
      <c r="C681" s="58">
        <v>482</v>
      </c>
      <c r="D681" s="62">
        <v>33903000000</v>
      </c>
      <c r="E681" s="117">
        <v>16000000000</v>
      </c>
      <c r="F681" s="39" t="s">
        <v>730</v>
      </c>
      <c r="G681" s="58">
        <v>60</v>
      </c>
      <c r="H681" s="95">
        <v>2058</v>
      </c>
      <c r="I681" s="58" t="s">
        <v>516</v>
      </c>
      <c r="J681" s="58" t="s">
        <v>19</v>
      </c>
    </row>
    <row r="682" s="2" customFormat="1" ht="120" spans="1:10">
      <c r="A682" s="57" t="s">
        <v>14</v>
      </c>
      <c r="B682" s="58" t="s">
        <v>15</v>
      </c>
      <c r="C682" s="58">
        <v>482</v>
      </c>
      <c r="D682" s="62">
        <v>33903000000</v>
      </c>
      <c r="E682" s="117">
        <v>16000000000</v>
      </c>
      <c r="F682" s="39" t="s">
        <v>731</v>
      </c>
      <c r="G682" s="58">
        <v>60</v>
      </c>
      <c r="H682" s="95">
        <v>2058</v>
      </c>
      <c r="I682" s="58" t="s">
        <v>516</v>
      </c>
      <c r="J682" s="58" t="s">
        <v>19</v>
      </c>
    </row>
    <row r="683" s="2" customFormat="1" ht="120" spans="1:10">
      <c r="A683" s="57" t="s">
        <v>14</v>
      </c>
      <c r="B683" s="58" t="s">
        <v>15</v>
      </c>
      <c r="C683" s="58">
        <v>482</v>
      </c>
      <c r="D683" s="62">
        <v>33903000000</v>
      </c>
      <c r="E683" s="117">
        <v>16000000000</v>
      </c>
      <c r="F683" s="39" t="s">
        <v>732</v>
      </c>
      <c r="G683" s="58">
        <v>40</v>
      </c>
      <c r="H683" s="95">
        <v>1323.2</v>
      </c>
      <c r="I683" s="58" t="s">
        <v>516</v>
      </c>
      <c r="J683" s="58" t="s">
        <v>19</v>
      </c>
    </row>
    <row r="684" s="2" customFormat="1" ht="165" spans="1:10">
      <c r="A684" s="57" t="s">
        <v>14</v>
      </c>
      <c r="B684" s="58" t="s">
        <v>15</v>
      </c>
      <c r="C684" s="58">
        <v>482</v>
      </c>
      <c r="D684" s="62">
        <v>33903000000</v>
      </c>
      <c r="E684" s="117">
        <v>16000000000</v>
      </c>
      <c r="F684" s="39" t="s">
        <v>733</v>
      </c>
      <c r="G684" s="58">
        <v>40</v>
      </c>
      <c r="H684" s="95">
        <v>1212.8</v>
      </c>
      <c r="I684" s="58" t="s">
        <v>516</v>
      </c>
      <c r="J684" s="58" t="s">
        <v>19</v>
      </c>
    </row>
    <row r="685" s="2" customFormat="1" ht="60" spans="1:10">
      <c r="A685" s="57" t="s">
        <v>14</v>
      </c>
      <c r="B685" s="58" t="s">
        <v>15</v>
      </c>
      <c r="C685" s="58">
        <v>482</v>
      </c>
      <c r="D685" s="62">
        <v>33903000000</v>
      </c>
      <c r="E685" s="117">
        <v>16000000000</v>
      </c>
      <c r="F685" s="39" t="s">
        <v>734</v>
      </c>
      <c r="G685" s="58">
        <v>60</v>
      </c>
      <c r="H685" s="95">
        <v>1699.8</v>
      </c>
      <c r="I685" s="58" t="s">
        <v>516</v>
      </c>
      <c r="J685" s="58" t="s">
        <v>19</v>
      </c>
    </row>
    <row r="686" s="2" customFormat="1" ht="120" spans="1:10">
      <c r="A686" s="57" t="s">
        <v>14</v>
      </c>
      <c r="B686" s="58" t="s">
        <v>15</v>
      </c>
      <c r="C686" s="58">
        <v>482</v>
      </c>
      <c r="D686" s="62">
        <v>33903000000</v>
      </c>
      <c r="E686" s="117">
        <v>16000000000</v>
      </c>
      <c r="F686" s="39" t="s">
        <v>735</v>
      </c>
      <c r="G686" s="58">
        <v>20</v>
      </c>
      <c r="H686" s="95">
        <v>1350</v>
      </c>
      <c r="I686" s="58" t="s">
        <v>516</v>
      </c>
      <c r="J686" s="58" t="s">
        <v>19</v>
      </c>
    </row>
    <row r="687" s="2" customFormat="1" ht="120" spans="1:10">
      <c r="A687" s="57" t="s">
        <v>14</v>
      </c>
      <c r="B687" s="58" t="s">
        <v>15</v>
      </c>
      <c r="C687" s="58">
        <v>482</v>
      </c>
      <c r="D687" s="62">
        <v>33903000000</v>
      </c>
      <c r="E687" s="117">
        <v>16000000000</v>
      </c>
      <c r="F687" s="39" t="s">
        <v>736</v>
      </c>
      <c r="G687" s="58">
        <v>20</v>
      </c>
      <c r="H687" s="95">
        <v>1350</v>
      </c>
      <c r="I687" s="58" t="s">
        <v>516</v>
      </c>
      <c r="J687" s="58" t="s">
        <v>19</v>
      </c>
    </row>
    <row r="688" s="2" customFormat="1" ht="150" spans="1:10">
      <c r="A688" s="57" t="s">
        <v>14</v>
      </c>
      <c r="B688" s="58" t="s">
        <v>15</v>
      </c>
      <c r="C688" s="58">
        <v>482</v>
      </c>
      <c r="D688" s="62">
        <v>33903000000</v>
      </c>
      <c r="E688" s="117">
        <v>16000000000</v>
      </c>
      <c r="F688" s="39" t="s">
        <v>737</v>
      </c>
      <c r="G688" s="58">
        <v>20</v>
      </c>
      <c r="H688" s="95">
        <v>1273.6</v>
      </c>
      <c r="I688" s="58" t="s">
        <v>516</v>
      </c>
      <c r="J688" s="58" t="s">
        <v>19</v>
      </c>
    </row>
    <row r="689" s="2" customFormat="1" ht="75" spans="1:10">
      <c r="A689" s="57" t="s">
        <v>14</v>
      </c>
      <c r="B689" s="58" t="s">
        <v>15</v>
      </c>
      <c r="C689" s="58">
        <v>482</v>
      </c>
      <c r="D689" s="62">
        <v>33903000000</v>
      </c>
      <c r="E689" s="117">
        <v>16000000000</v>
      </c>
      <c r="F689" s="39" t="s">
        <v>738</v>
      </c>
      <c r="G689" s="58">
        <v>40</v>
      </c>
      <c r="H689" s="95">
        <v>1926.4</v>
      </c>
      <c r="I689" s="58" t="s">
        <v>516</v>
      </c>
      <c r="J689" s="58" t="s">
        <v>19</v>
      </c>
    </row>
    <row r="690" s="2" customFormat="1" ht="60" spans="1:10">
      <c r="A690" s="57" t="s">
        <v>14</v>
      </c>
      <c r="B690" s="58" t="s">
        <v>15</v>
      </c>
      <c r="C690" s="58">
        <v>482</v>
      </c>
      <c r="D690" s="62">
        <v>33903000000</v>
      </c>
      <c r="E690" s="117">
        <v>16000000000</v>
      </c>
      <c r="F690" s="39" t="s">
        <v>739</v>
      </c>
      <c r="G690" s="58">
        <v>30</v>
      </c>
      <c r="H690" s="95">
        <v>6000</v>
      </c>
      <c r="I690" s="58" t="s">
        <v>516</v>
      </c>
      <c r="J690" s="58" t="s">
        <v>19</v>
      </c>
    </row>
    <row r="691" s="2" customFormat="1" ht="90" spans="1:10">
      <c r="A691" s="57" t="s">
        <v>14</v>
      </c>
      <c r="B691" s="58" t="s">
        <v>15</v>
      </c>
      <c r="C691" s="58">
        <v>482</v>
      </c>
      <c r="D691" s="62">
        <v>33903000000</v>
      </c>
      <c r="E691" s="117">
        <v>16000000000</v>
      </c>
      <c r="F691" s="39" t="s">
        <v>740</v>
      </c>
      <c r="G691" s="58">
        <v>80</v>
      </c>
      <c r="H691" s="95">
        <v>7980</v>
      </c>
      <c r="I691" s="58" t="s">
        <v>516</v>
      </c>
      <c r="J691" s="58" t="s">
        <v>19</v>
      </c>
    </row>
    <row r="692" s="2" customFormat="1" ht="105" spans="1:10">
      <c r="A692" s="57" t="s">
        <v>14</v>
      </c>
      <c r="B692" s="58" t="s">
        <v>15</v>
      </c>
      <c r="C692" s="58">
        <v>482</v>
      </c>
      <c r="D692" s="62">
        <v>33903000000</v>
      </c>
      <c r="E692" s="117">
        <v>16000000000</v>
      </c>
      <c r="F692" s="39" t="s">
        <v>741</v>
      </c>
      <c r="G692" s="58">
        <v>60</v>
      </c>
      <c r="H692" s="95">
        <v>4020</v>
      </c>
      <c r="I692" s="58" t="s">
        <v>516</v>
      </c>
      <c r="J692" s="58" t="s">
        <v>19</v>
      </c>
    </row>
    <row r="693" s="2" customFormat="1" ht="90" spans="1:10">
      <c r="A693" s="57" t="s">
        <v>14</v>
      </c>
      <c r="B693" s="58" t="s">
        <v>15</v>
      </c>
      <c r="C693" s="58">
        <v>482</v>
      </c>
      <c r="D693" s="62">
        <v>33903000000</v>
      </c>
      <c r="E693" s="117">
        <v>16000000000</v>
      </c>
      <c r="F693" s="39" t="s">
        <v>742</v>
      </c>
      <c r="G693" s="58">
        <v>60</v>
      </c>
      <c r="H693" s="95">
        <v>90</v>
      </c>
      <c r="I693" s="58" t="s">
        <v>516</v>
      </c>
      <c r="J693" s="58" t="s">
        <v>19</v>
      </c>
    </row>
    <row r="694" s="2" customFormat="1" ht="90" spans="1:10">
      <c r="A694" s="57" t="s">
        <v>14</v>
      </c>
      <c r="B694" s="58" t="s">
        <v>15</v>
      </c>
      <c r="C694" s="58">
        <v>482</v>
      </c>
      <c r="D694" s="62">
        <v>33903000000</v>
      </c>
      <c r="E694" s="117">
        <v>16000000000</v>
      </c>
      <c r="F694" s="39" t="s">
        <v>743</v>
      </c>
      <c r="G694" s="58">
        <v>60</v>
      </c>
      <c r="H694" s="95">
        <v>89.4</v>
      </c>
      <c r="I694" s="58" t="s">
        <v>516</v>
      </c>
      <c r="J694" s="58" t="s">
        <v>19</v>
      </c>
    </row>
    <row r="695" s="2" customFormat="1" ht="75" spans="1:10">
      <c r="A695" s="57" t="s">
        <v>14</v>
      </c>
      <c r="B695" s="58" t="s">
        <v>15</v>
      </c>
      <c r="C695" s="58">
        <v>482</v>
      </c>
      <c r="D695" s="62">
        <v>33903000000</v>
      </c>
      <c r="E695" s="117">
        <v>16000000000</v>
      </c>
      <c r="F695" s="39" t="s">
        <v>744</v>
      </c>
      <c r="G695" s="58">
        <v>30</v>
      </c>
      <c r="H695" s="95">
        <v>220.5</v>
      </c>
      <c r="I695" s="58" t="s">
        <v>516</v>
      </c>
      <c r="J695" s="58" t="s">
        <v>19</v>
      </c>
    </row>
    <row r="696" s="2" customFormat="1" ht="75" spans="1:10">
      <c r="A696" s="57" t="s">
        <v>14</v>
      </c>
      <c r="B696" s="58" t="s">
        <v>15</v>
      </c>
      <c r="C696" s="58">
        <v>482</v>
      </c>
      <c r="D696" s="62">
        <v>33903000000</v>
      </c>
      <c r="E696" s="117">
        <v>16000000000</v>
      </c>
      <c r="F696" s="39" t="s">
        <v>745</v>
      </c>
      <c r="G696" s="58">
        <v>100</v>
      </c>
      <c r="H696" s="95">
        <v>2278</v>
      </c>
      <c r="I696" s="58" t="s">
        <v>516</v>
      </c>
      <c r="J696" s="58" t="s">
        <v>19</v>
      </c>
    </row>
    <row r="697" s="2" customFormat="1" ht="120" spans="1:10">
      <c r="A697" s="57" t="s">
        <v>14</v>
      </c>
      <c r="B697" s="58" t="s">
        <v>15</v>
      </c>
      <c r="C697" s="58">
        <v>482</v>
      </c>
      <c r="D697" s="62">
        <v>33903000000</v>
      </c>
      <c r="E697" s="117">
        <v>16000000000</v>
      </c>
      <c r="F697" s="39" t="s">
        <v>746</v>
      </c>
      <c r="G697" s="58">
        <v>30</v>
      </c>
      <c r="H697" s="95">
        <v>317.7</v>
      </c>
      <c r="I697" s="58" t="s">
        <v>516</v>
      </c>
      <c r="J697" s="58" t="s">
        <v>19</v>
      </c>
    </row>
    <row r="698" s="2" customFormat="1" ht="105" spans="1:10">
      <c r="A698" s="57" t="s">
        <v>14</v>
      </c>
      <c r="B698" s="58" t="s">
        <v>15</v>
      </c>
      <c r="C698" s="58">
        <v>482</v>
      </c>
      <c r="D698" s="62">
        <v>33903000000</v>
      </c>
      <c r="E698" s="117">
        <v>16000000000</v>
      </c>
      <c r="F698" s="39" t="s">
        <v>747</v>
      </c>
      <c r="G698" s="58">
        <v>30</v>
      </c>
      <c r="H698" s="95">
        <v>317.7</v>
      </c>
      <c r="I698" s="58" t="s">
        <v>516</v>
      </c>
      <c r="J698" s="58" t="s">
        <v>19</v>
      </c>
    </row>
    <row r="699" s="2" customFormat="1" ht="120" spans="1:10">
      <c r="A699" s="57" t="s">
        <v>14</v>
      </c>
      <c r="B699" s="58" t="s">
        <v>15</v>
      </c>
      <c r="C699" s="58">
        <v>482</v>
      </c>
      <c r="D699" s="62">
        <v>33903000000</v>
      </c>
      <c r="E699" s="117">
        <v>16000000000</v>
      </c>
      <c r="F699" s="39" t="s">
        <v>748</v>
      </c>
      <c r="G699" s="58">
        <v>20</v>
      </c>
      <c r="H699" s="95">
        <v>211.8</v>
      </c>
      <c r="I699" s="58" t="s">
        <v>516</v>
      </c>
      <c r="J699" s="58" t="s">
        <v>19</v>
      </c>
    </row>
    <row r="700" s="2" customFormat="1" ht="120" spans="1:10">
      <c r="A700" s="57" t="s">
        <v>14</v>
      </c>
      <c r="B700" s="58" t="s">
        <v>15</v>
      </c>
      <c r="C700" s="58">
        <v>482</v>
      </c>
      <c r="D700" s="62">
        <v>33903000000</v>
      </c>
      <c r="E700" s="117">
        <v>16000000000</v>
      </c>
      <c r="F700" s="39" t="s">
        <v>749</v>
      </c>
      <c r="G700" s="58">
        <v>30</v>
      </c>
      <c r="H700" s="95">
        <v>317.7</v>
      </c>
      <c r="I700" s="58" t="s">
        <v>516</v>
      </c>
      <c r="J700" s="58" t="s">
        <v>19</v>
      </c>
    </row>
    <row r="701" s="2" customFormat="1" ht="105" spans="1:10">
      <c r="A701" s="57" t="s">
        <v>14</v>
      </c>
      <c r="B701" s="58" t="s">
        <v>15</v>
      </c>
      <c r="C701" s="58">
        <v>482</v>
      </c>
      <c r="D701" s="62">
        <v>33903000000</v>
      </c>
      <c r="E701" s="117">
        <v>16000000000</v>
      </c>
      <c r="F701" s="39" t="s">
        <v>750</v>
      </c>
      <c r="G701" s="58">
        <v>20</v>
      </c>
      <c r="H701" s="95">
        <v>211.8</v>
      </c>
      <c r="I701" s="58" t="s">
        <v>516</v>
      </c>
      <c r="J701" s="58" t="s">
        <v>19</v>
      </c>
    </row>
    <row r="702" s="2" customFormat="1" ht="105" spans="1:10">
      <c r="A702" s="57" t="s">
        <v>14</v>
      </c>
      <c r="B702" s="58" t="s">
        <v>15</v>
      </c>
      <c r="C702" s="58">
        <v>482</v>
      </c>
      <c r="D702" s="62">
        <v>33903000000</v>
      </c>
      <c r="E702" s="117">
        <v>16000000000</v>
      </c>
      <c r="F702" s="39" t="s">
        <v>751</v>
      </c>
      <c r="G702" s="58">
        <v>20</v>
      </c>
      <c r="H702" s="95">
        <v>200</v>
      </c>
      <c r="I702" s="58" t="s">
        <v>516</v>
      </c>
      <c r="J702" s="58" t="s">
        <v>19</v>
      </c>
    </row>
    <row r="703" s="2" customFormat="1" ht="135" spans="1:10">
      <c r="A703" s="57" t="s">
        <v>14</v>
      </c>
      <c r="B703" s="58" t="s">
        <v>15</v>
      </c>
      <c r="C703" s="58">
        <v>482</v>
      </c>
      <c r="D703" s="62">
        <v>33903000000</v>
      </c>
      <c r="E703" s="117">
        <v>16000000000</v>
      </c>
      <c r="F703" s="39" t="s">
        <v>752</v>
      </c>
      <c r="G703" s="58">
        <v>30</v>
      </c>
      <c r="H703" s="95">
        <v>300</v>
      </c>
      <c r="I703" s="58" t="s">
        <v>516</v>
      </c>
      <c r="J703" s="58" t="s">
        <v>19</v>
      </c>
    </row>
    <row r="704" s="2" customFormat="1" ht="135" spans="1:10">
      <c r="A704" s="57" t="s">
        <v>14</v>
      </c>
      <c r="B704" s="58" t="s">
        <v>15</v>
      </c>
      <c r="C704" s="58">
        <v>482</v>
      </c>
      <c r="D704" s="62">
        <v>33903000000</v>
      </c>
      <c r="E704" s="117">
        <v>16000000000</v>
      </c>
      <c r="F704" s="39" t="s">
        <v>753</v>
      </c>
      <c r="G704" s="58">
        <v>20</v>
      </c>
      <c r="H704" s="95">
        <v>200</v>
      </c>
      <c r="I704" s="58" t="s">
        <v>516</v>
      </c>
      <c r="J704" s="58" t="s">
        <v>19</v>
      </c>
    </row>
    <row r="705" s="2" customFormat="1" ht="135" spans="1:10">
      <c r="A705" s="57" t="s">
        <v>14</v>
      </c>
      <c r="B705" s="58" t="s">
        <v>15</v>
      </c>
      <c r="C705" s="58">
        <v>482</v>
      </c>
      <c r="D705" s="62">
        <v>33903000000</v>
      </c>
      <c r="E705" s="117">
        <v>16000000000</v>
      </c>
      <c r="F705" s="39" t="s">
        <v>754</v>
      </c>
      <c r="G705" s="58">
        <v>30</v>
      </c>
      <c r="H705" s="95">
        <v>300</v>
      </c>
      <c r="I705" s="58" t="s">
        <v>516</v>
      </c>
      <c r="J705" s="58" t="s">
        <v>19</v>
      </c>
    </row>
    <row r="706" s="2" customFormat="1" ht="120" spans="1:10">
      <c r="A706" s="57" t="s">
        <v>14</v>
      </c>
      <c r="B706" s="58" t="s">
        <v>15</v>
      </c>
      <c r="C706" s="58">
        <v>482</v>
      </c>
      <c r="D706" s="62">
        <v>33903000000</v>
      </c>
      <c r="E706" s="117">
        <v>16000000000</v>
      </c>
      <c r="F706" s="39" t="s">
        <v>755</v>
      </c>
      <c r="G706" s="58">
        <v>30</v>
      </c>
      <c r="H706" s="95">
        <v>300</v>
      </c>
      <c r="I706" s="58" t="s">
        <v>516</v>
      </c>
      <c r="J706" s="58" t="s">
        <v>19</v>
      </c>
    </row>
    <row r="707" s="2" customFormat="1" ht="105" spans="1:10">
      <c r="A707" s="57" t="s">
        <v>14</v>
      </c>
      <c r="B707" s="58" t="s">
        <v>15</v>
      </c>
      <c r="C707" s="58">
        <v>482</v>
      </c>
      <c r="D707" s="62">
        <v>33903000000</v>
      </c>
      <c r="E707" s="117">
        <v>16000000000</v>
      </c>
      <c r="F707" s="39" t="s">
        <v>756</v>
      </c>
      <c r="G707" s="58">
        <v>30</v>
      </c>
      <c r="H707" s="95">
        <v>354.3</v>
      </c>
      <c r="I707" s="58" t="s">
        <v>516</v>
      </c>
      <c r="J707" s="58" t="s">
        <v>19</v>
      </c>
    </row>
    <row r="708" s="2" customFormat="1" ht="105" spans="1:10">
      <c r="A708" s="57" t="s">
        <v>14</v>
      </c>
      <c r="B708" s="58" t="s">
        <v>15</v>
      </c>
      <c r="C708" s="58">
        <v>482</v>
      </c>
      <c r="D708" s="62">
        <v>33903000000</v>
      </c>
      <c r="E708" s="117">
        <v>16000000000</v>
      </c>
      <c r="F708" s="39" t="s">
        <v>757</v>
      </c>
      <c r="G708" s="58">
        <v>20</v>
      </c>
      <c r="H708" s="95">
        <v>236.2</v>
      </c>
      <c r="I708" s="58" t="s">
        <v>516</v>
      </c>
      <c r="J708" s="58" t="s">
        <v>19</v>
      </c>
    </row>
    <row r="709" s="2" customFormat="1" ht="120" spans="1:10">
      <c r="A709" s="57" t="s">
        <v>14</v>
      </c>
      <c r="B709" s="58" t="s">
        <v>15</v>
      </c>
      <c r="C709" s="58">
        <v>482</v>
      </c>
      <c r="D709" s="62">
        <v>33903000000</v>
      </c>
      <c r="E709" s="117">
        <v>16000000000</v>
      </c>
      <c r="F709" s="39" t="s">
        <v>758</v>
      </c>
      <c r="G709" s="58">
        <v>20</v>
      </c>
      <c r="H709" s="95">
        <v>236.2</v>
      </c>
      <c r="I709" s="58" t="s">
        <v>516</v>
      </c>
      <c r="J709" s="58" t="s">
        <v>19</v>
      </c>
    </row>
    <row r="710" s="2" customFormat="1" ht="120" spans="1:10">
      <c r="A710" s="57" t="s">
        <v>14</v>
      </c>
      <c r="B710" s="58" t="s">
        <v>15</v>
      </c>
      <c r="C710" s="58">
        <v>482</v>
      </c>
      <c r="D710" s="62">
        <v>33903000000</v>
      </c>
      <c r="E710" s="117">
        <v>16000000000</v>
      </c>
      <c r="F710" s="39" t="s">
        <v>759</v>
      </c>
      <c r="G710" s="58">
        <v>20</v>
      </c>
      <c r="H710" s="95">
        <v>236.2</v>
      </c>
      <c r="I710" s="58" t="s">
        <v>516</v>
      </c>
      <c r="J710" s="58" t="s">
        <v>19</v>
      </c>
    </row>
    <row r="711" s="2" customFormat="1" ht="120" spans="1:10">
      <c r="A711" s="57" t="s">
        <v>14</v>
      </c>
      <c r="B711" s="58" t="s">
        <v>15</v>
      </c>
      <c r="C711" s="58">
        <v>482</v>
      </c>
      <c r="D711" s="62">
        <v>33903000000</v>
      </c>
      <c r="E711" s="117">
        <v>16000000000</v>
      </c>
      <c r="F711" s="39" t="s">
        <v>760</v>
      </c>
      <c r="G711" s="58">
        <v>20</v>
      </c>
      <c r="H711" s="95">
        <v>236.2</v>
      </c>
      <c r="I711" s="58" t="s">
        <v>516</v>
      </c>
      <c r="J711" s="58" t="s">
        <v>19</v>
      </c>
    </row>
    <row r="712" s="2" customFormat="1" ht="105" spans="1:10">
      <c r="A712" s="57" t="s">
        <v>14</v>
      </c>
      <c r="B712" s="58" t="s">
        <v>15</v>
      </c>
      <c r="C712" s="58">
        <v>482</v>
      </c>
      <c r="D712" s="62">
        <v>33903000000</v>
      </c>
      <c r="E712" s="117">
        <v>16000000000</v>
      </c>
      <c r="F712" s="39" t="s">
        <v>761</v>
      </c>
      <c r="G712" s="58">
        <v>20</v>
      </c>
      <c r="H712" s="95">
        <v>210</v>
      </c>
      <c r="I712" s="58" t="s">
        <v>516</v>
      </c>
      <c r="J712" s="58" t="s">
        <v>19</v>
      </c>
    </row>
    <row r="713" s="2" customFormat="1" ht="105" spans="1:10">
      <c r="A713" s="57" t="s">
        <v>14</v>
      </c>
      <c r="B713" s="58" t="s">
        <v>15</v>
      </c>
      <c r="C713" s="58">
        <v>482</v>
      </c>
      <c r="D713" s="62">
        <v>33903000000</v>
      </c>
      <c r="E713" s="117">
        <v>16000000000</v>
      </c>
      <c r="F713" s="39" t="s">
        <v>762</v>
      </c>
      <c r="G713" s="58">
        <v>20</v>
      </c>
      <c r="H713" s="95">
        <v>210</v>
      </c>
      <c r="I713" s="58" t="s">
        <v>516</v>
      </c>
      <c r="J713" s="58" t="s">
        <v>19</v>
      </c>
    </row>
    <row r="714" s="2" customFormat="1" ht="105" spans="1:10">
      <c r="A714" s="57" t="s">
        <v>14</v>
      </c>
      <c r="B714" s="58" t="s">
        <v>15</v>
      </c>
      <c r="C714" s="58">
        <v>482</v>
      </c>
      <c r="D714" s="62">
        <v>33903000000</v>
      </c>
      <c r="E714" s="117">
        <v>16000000000</v>
      </c>
      <c r="F714" s="39" t="s">
        <v>763</v>
      </c>
      <c r="G714" s="58">
        <v>20</v>
      </c>
      <c r="H714" s="95">
        <v>210</v>
      </c>
      <c r="I714" s="58" t="s">
        <v>516</v>
      </c>
      <c r="J714" s="58" t="s">
        <v>19</v>
      </c>
    </row>
    <row r="715" s="2" customFormat="1" ht="120" spans="1:10">
      <c r="A715" s="57" t="s">
        <v>14</v>
      </c>
      <c r="B715" s="58" t="s">
        <v>15</v>
      </c>
      <c r="C715" s="58">
        <v>482</v>
      </c>
      <c r="D715" s="62">
        <v>33903000000</v>
      </c>
      <c r="E715" s="117">
        <v>16000000000</v>
      </c>
      <c r="F715" s="39" t="s">
        <v>764</v>
      </c>
      <c r="G715" s="58">
        <v>20</v>
      </c>
      <c r="H715" s="95">
        <v>210</v>
      </c>
      <c r="I715" s="58" t="s">
        <v>516</v>
      </c>
      <c r="J715" s="58" t="s">
        <v>19</v>
      </c>
    </row>
    <row r="716" s="2" customFormat="1" ht="120" spans="1:10">
      <c r="A716" s="57" t="s">
        <v>14</v>
      </c>
      <c r="B716" s="58" t="s">
        <v>15</v>
      </c>
      <c r="C716" s="58">
        <v>482</v>
      </c>
      <c r="D716" s="62">
        <v>33903000000</v>
      </c>
      <c r="E716" s="117">
        <v>16000000000</v>
      </c>
      <c r="F716" s="39" t="s">
        <v>765</v>
      </c>
      <c r="G716" s="58">
        <v>20</v>
      </c>
      <c r="H716" s="95">
        <v>210</v>
      </c>
      <c r="I716" s="58" t="s">
        <v>516</v>
      </c>
      <c r="J716" s="58" t="s">
        <v>19</v>
      </c>
    </row>
    <row r="717" s="2" customFormat="1" ht="120" spans="1:10">
      <c r="A717" s="57" t="s">
        <v>14</v>
      </c>
      <c r="B717" s="58" t="s">
        <v>15</v>
      </c>
      <c r="C717" s="58">
        <v>482</v>
      </c>
      <c r="D717" s="62">
        <v>33903000000</v>
      </c>
      <c r="E717" s="117">
        <v>16000000000</v>
      </c>
      <c r="F717" s="39" t="s">
        <v>766</v>
      </c>
      <c r="G717" s="58">
        <v>20</v>
      </c>
      <c r="H717" s="95">
        <v>260.4</v>
      </c>
      <c r="I717" s="58" t="s">
        <v>516</v>
      </c>
      <c r="J717" s="58" t="s">
        <v>19</v>
      </c>
    </row>
    <row r="718" s="2" customFormat="1" ht="120" spans="1:10">
      <c r="A718" s="57" t="s">
        <v>14</v>
      </c>
      <c r="B718" s="58" t="s">
        <v>15</v>
      </c>
      <c r="C718" s="58">
        <v>482</v>
      </c>
      <c r="D718" s="62">
        <v>33903000000</v>
      </c>
      <c r="E718" s="117">
        <v>16000000000</v>
      </c>
      <c r="F718" s="39" t="s">
        <v>767</v>
      </c>
      <c r="G718" s="58">
        <v>20</v>
      </c>
      <c r="H718" s="95">
        <v>260.4</v>
      </c>
      <c r="I718" s="58" t="s">
        <v>516</v>
      </c>
      <c r="J718" s="58" t="s">
        <v>19</v>
      </c>
    </row>
    <row r="719" s="2" customFormat="1" ht="135" spans="1:10">
      <c r="A719" s="57" t="s">
        <v>14</v>
      </c>
      <c r="B719" s="58" t="s">
        <v>15</v>
      </c>
      <c r="C719" s="58">
        <v>482</v>
      </c>
      <c r="D719" s="62">
        <v>33903000000</v>
      </c>
      <c r="E719" s="117">
        <v>16000000000</v>
      </c>
      <c r="F719" s="39" t="s">
        <v>768</v>
      </c>
      <c r="G719" s="58">
        <v>20</v>
      </c>
      <c r="H719" s="95">
        <v>260.4</v>
      </c>
      <c r="I719" s="58" t="s">
        <v>516</v>
      </c>
      <c r="J719" s="58" t="s">
        <v>19</v>
      </c>
    </row>
    <row r="720" s="2" customFormat="1" ht="120" spans="1:10">
      <c r="A720" s="57" t="s">
        <v>14</v>
      </c>
      <c r="B720" s="58" t="s">
        <v>15</v>
      </c>
      <c r="C720" s="58">
        <v>482</v>
      </c>
      <c r="D720" s="62">
        <v>33903000000</v>
      </c>
      <c r="E720" s="117">
        <v>16000000000</v>
      </c>
      <c r="F720" s="39" t="s">
        <v>769</v>
      </c>
      <c r="G720" s="58">
        <v>20</v>
      </c>
      <c r="H720" s="95">
        <v>260.4</v>
      </c>
      <c r="I720" s="58" t="s">
        <v>516</v>
      </c>
      <c r="J720" s="58" t="s">
        <v>19</v>
      </c>
    </row>
    <row r="721" s="2" customFormat="1" ht="120" spans="1:10">
      <c r="A721" s="57" t="s">
        <v>14</v>
      </c>
      <c r="B721" s="58" t="s">
        <v>15</v>
      </c>
      <c r="C721" s="58">
        <v>482</v>
      </c>
      <c r="D721" s="62">
        <v>33903000000</v>
      </c>
      <c r="E721" s="117">
        <v>16000000000</v>
      </c>
      <c r="F721" s="39" t="s">
        <v>770</v>
      </c>
      <c r="G721" s="58">
        <v>20</v>
      </c>
      <c r="H721" s="95">
        <v>260.4</v>
      </c>
      <c r="I721" s="58" t="s">
        <v>516</v>
      </c>
      <c r="J721" s="58" t="s">
        <v>19</v>
      </c>
    </row>
    <row r="722" s="2" customFormat="1" ht="120" spans="1:10">
      <c r="A722" s="57" t="s">
        <v>14</v>
      </c>
      <c r="B722" s="58" t="s">
        <v>15</v>
      </c>
      <c r="C722" s="58">
        <v>482</v>
      </c>
      <c r="D722" s="62">
        <v>33903000000</v>
      </c>
      <c r="E722" s="117">
        <v>16000000000</v>
      </c>
      <c r="F722" s="39" t="s">
        <v>771</v>
      </c>
      <c r="G722" s="58">
        <v>20</v>
      </c>
      <c r="H722" s="95">
        <v>200</v>
      </c>
      <c r="I722" s="58" t="s">
        <v>516</v>
      </c>
      <c r="J722" s="58" t="s">
        <v>19</v>
      </c>
    </row>
    <row r="723" s="2" customFormat="1" ht="120" spans="1:10">
      <c r="A723" s="57" t="s">
        <v>14</v>
      </c>
      <c r="B723" s="58" t="s">
        <v>15</v>
      </c>
      <c r="C723" s="58">
        <v>482</v>
      </c>
      <c r="D723" s="62">
        <v>33903000000</v>
      </c>
      <c r="E723" s="117">
        <v>16000000000</v>
      </c>
      <c r="F723" s="39" t="s">
        <v>772</v>
      </c>
      <c r="G723" s="58">
        <v>30</v>
      </c>
      <c r="H723" s="95">
        <v>300</v>
      </c>
      <c r="I723" s="58" t="s">
        <v>516</v>
      </c>
      <c r="J723" s="58" t="s">
        <v>19</v>
      </c>
    </row>
    <row r="724" s="2" customFormat="1" ht="120" spans="1:10">
      <c r="A724" s="57" t="s">
        <v>14</v>
      </c>
      <c r="B724" s="58" t="s">
        <v>15</v>
      </c>
      <c r="C724" s="58">
        <v>482</v>
      </c>
      <c r="D724" s="62">
        <v>33903000000</v>
      </c>
      <c r="E724" s="117">
        <v>16000000000</v>
      </c>
      <c r="F724" s="39" t="s">
        <v>773</v>
      </c>
      <c r="G724" s="58">
        <v>30</v>
      </c>
      <c r="H724" s="95">
        <v>300</v>
      </c>
      <c r="I724" s="58" t="s">
        <v>516</v>
      </c>
      <c r="J724" s="58" t="s">
        <v>19</v>
      </c>
    </row>
    <row r="725" s="2" customFormat="1" ht="120" spans="1:10">
      <c r="A725" s="57" t="s">
        <v>14</v>
      </c>
      <c r="B725" s="58" t="s">
        <v>15</v>
      </c>
      <c r="C725" s="58">
        <v>482</v>
      </c>
      <c r="D725" s="62">
        <v>33903000000</v>
      </c>
      <c r="E725" s="117">
        <v>16000000000</v>
      </c>
      <c r="F725" s="39" t="s">
        <v>774</v>
      </c>
      <c r="G725" s="58">
        <v>20</v>
      </c>
      <c r="H725" s="95">
        <v>200</v>
      </c>
      <c r="I725" s="58" t="s">
        <v>516</v>
      </c>
      <c r="J725" s="58" t="s">
        <v>19</v>
      </c>
    </row>
    <row r="726" s="2" customFormat="1" ht="120" spans="1:10">
      <c r="A726" s="57" t="s">
        <v>14</v>
      </c>
      <c r="B726" s="58" t="s">
        <v>15</v>
      </c>
      <c r="C726" s="58">
        <v>482</v>
      </c>
      <c r="D726" s="62">
        <v>33903000000</v>
      </c>
      <c r="E726" s="117">
        <v>16000000000</v>
      </c>
      <c r="F726" s="39" t="s">
        <v>775</v>
      </c>
      <c r="G726" s="58">
        <v>30</v>
      </c>
      <c r="H726" s="95">
        <v>300</v>
      </c>
      <c r="I726" s="58" t="s">
        <v>516</v>
      </c>
      <c r="J726" s="58" t="s">
        <v>19</v>
      </c>
    </row>
    <row r="727" s="2" customFormat="1" ht="120" spans="1:10">
      <c r="A727" s="57" t="s">
        <v>14</v>
      </c>
      <c r="B727" s="58" t="s">
        <v>15</v>
      </c>
      <c r="C727" s="58">
        <v>482</v>
      </c>
      <c r="D727" s="62">
        <v>33903000000</v>
      </c>
      <c r="E727" s="117">
        <v>16000000000</v>
      </c>
      <c r="F727" s="39" t="s">
        <v>776</v>
      </c>
      <c r="G727" s="58">
        <v>20</v>
      </c>
      <c r="H727" s="95">
        <v>260.4</v>
      </c>
      <c r="I727" s="58" t="s">
        <v>516</v>
      </c>
      <c r="J727" s="58" t="s">
        <v>19</v>
      </c>
    </row>
    <row r="728" s="2" customFormat="1" ht="105" spans="1:10">
      <c r="A728" s="57" t="s">
        <v>14</v>
      </c>
      <c r="B728" s="58" t="s">
        <v>15</v>
      </c>
      <c r="C728" s="58">
        <v>482</v>
      </c>
      <c r="D728" s="62">
        <v>33903000000</v>
      </c>
      <c r="E728" s="117">
        <v>16000000000</v>
      </c>
      <c r="F728" s="39" t="s">
        <v>777</v>
      </c>
      <c r="G728" s="58">
        <v>30</v>
      </c>
      <c r="H728" s="95">
        <v>390.6</v>
      </c>
      <c r="I728" s="58" t="s">
        <v>516</v>
      </c>
      <c r="J728" s="58" t="s">
        <v>19</v>
      </c>
    </row>
    <row r="729" s="2" customFormat="1" ht="105" spans="1:10">
      <c r="A729" s="57" t="s">
        <v>14</v>
      </c>
      <c r="B729" s="58" t="s">
        <v>15</v>
      </c>
      <c r="C729" s="58">
        <v>482</v>
      </c>
      <c r="D729" s="62">
        <v>33903000000</v>
      </c>
      <c r="E729" s="117">
        <v>16000000000</v>
      </c>
      <c r="F729" s="39" t="s">
        <v>778</v>
      </c>
      <c r="G729" s="58">
        <v>30</v>
      </c>
      <c r="H729" s="95">
        <v>390.6</v>
      </c>
      <c r="I729" s="58" t="s">
        <v>516</v>
      </c>
      <c r="J729" s="58" t="s">
        <v>19</v>
      </c>
    </row>
    <row r="730" s="2" customFormat="1" ht="105" spans="1:10">
      <c r="A730" s="57" t="s">
        <v>14</v>
      </c>
      <c r="B730" s="58" t="s">
        <v>15</v>
      </c>
      <c r="C730" s="58">
        <v>482</v>
      </c>
      <c r="D730" s="62">
        <v>33903000000</v>
      </c>
      <c r="E730" s="117">
        <v>16000000000</v>
      </c>
      <c r="F730" s="39" t="s">
        <v>779</v>
      </c>
      <c r="G730" s="58">
        <v>30</v>
      </c>
      <c r="H730" s="95">
        <v>390.6</v>
      </c>
      <c r="I730" s="58" t="s">
        <v>516</v>
      </c>
      <c r="J730" s="58" t="s">
        <v>19</v>
      </c>
    </row>
    <row r="731" s="2" customFormat="1" ht="105" spans="1:10">
      <c r="A731" s="57" t="s">
        <v>14</v>
      </c>
      <c r="B731" s="58" t="s">
        <v>15</v>
      </c>
      <c r="C731" s="58">
        <v>482</v>
      </c>
      <c r="D731" s="62">
        <v>33903000000</v>
      </c>
      <c r="E731" s="117">
        <v>16000000000</v>
      </c>
      <c r="F731" s="39" t="s">
        <v>780</v>
      </c>
      <c r="G731" s="58">
        <v>30</v>
      </c>
      <c r="H731" s="95">
        <v>390.6</v>
      </c>
      <c r="I731" s="58" t="s">
        <v>516</v>
      </c>
      <c r="J731" s="58" t="s">
        <v>19</v>
      </c>
    </row>
    <row r="732" s="2" customFormat="1" ht="105" spans="1:10">
      <c r="A732" s="57" t="s">
        <v>14</v>
      </c>
      <c r="B732" s="58" t="s">
        <v>15</v>
      </c>
      <c r="C732" s="58">
        <v>482</v>
      </c>
      <c r="D732" s="62">
        <v>33903000000</v>
      </c>
      <c r="E732" s="117">
        <v>16000000000</v>
      </c>
      <c r="F732" s="39" t="s">
        <v>781</v>
      </c>
      <c r="G732" s="58">
        <v>20</v>
      </c>
      <c r="H732" s="95">
        <v>260.4</v>
      </c>
      <c r="I732" s="58" t="s">
        <v>516</v>
      </c>
      <c r="J732" s="58" t="s">
        <v>19</v>
      </c>
    </row>
    <row r="733" s="2" customFormat="1" ht="120" spans="1:10">
      <c r="A733" s="57" t="s">
        <v>14</v>
      </c>
      <c r="B733" s="58" t="s">
        <v>15</v>
      </c>
      <c r="C733" s="58">
        <v>482</v>
      </c>
      <c r="D733" s="62">
        <v>33903000000</v>
      </c>
      <c r="E733" s="117">
        <v>16000000000</v>
      </c>
      <c r="F733" s="39" t="s">
        <v>782</v>
      </c>
      <c r="G733" s="58">
        <v>20</v>
      </c>
      <c r="H733" s="95">
        <v>260.4</v>
      </c>
      <c r="I733" s="58" t="s">
        <v>516</v>
      </c>
      <c r="J733" s="58" t="s">
        <v>19</v>
      </c>
    </row>
    <row r="734" s="2" customFormat="1" ht="120" spans="1:10">
      <c r="A734" s="57" t="s">
        <v>14</v>
      </c>
      <c r="B734" s="58" t="s">
        <v>15</v>
      </c>
      <c r="C734" s="58">
        <v>482</v>
      </c>
      <c r="D734" s="62">
        <v>33903000000</v>
      </c>
      <c r="E734" s="117">
        <v>16000000000</v>
      </c>
      <c r="F734" s="39" t="s">
        <v>783</v>
      </c>
      <c r="G734" s="58">
        <v>36</v>
      </c>
      <c r="H734" s="95">
        <v>699.84</v>
      </c>
      <c r="I734" s="58" t="s">
        <v>516</v>
      </c>
      <c r="J734" s="58" t="s">
        <v>19</v>
      </c>
    </row>
    <row r="735" s="2" customFormat="1" ht="120" spans="1:10">
      <c r="A735" s="57" t="s">
        <v>14</v>
      </c>
      <c r="B735" s="58" t="s">
        <v>15</v>
      </c>
      <c r="C735" s="58">
        <v>482</v>
      </c>
      <c r="D735" s="62">
        <v>33903000000</v>
      </c>
      <c r="E735" s="117">
        <v>16000000000</v>
      </c>
      <c r="F735" s="39" t="s">
        <v>784</v>
      </c>
      <c r="G735" s="58">
        <v>6</v>
      </c>
      <c r="H735" s="95">
        <v>1009.98</v>
      </c>
      <c r="I735" s="58" t="s">
        <v>516</v>
      </c>
      <c r="J735" s="58" t="s">
        <v>19</v>
      </c>
    </row>
    <row r="736" s="2" customFormat="1" ht="75" spans="1:10">
      <c r="A736" s="57" t="s">
        <v>14</v>
      </c>
      <c r="B736" s="58" t="s">
        <v>15</v>
      </c>
      <c r="C736" s="58">
        <v>482</v>
      </c>
      <c r="D736" s="62">
        <v>33903000000</v>
      </c>
      <c r="E736" s="117">
        <v>16000000000</v>
      </c>
      <c r="F736" s="39" t="s">
        <v>785</v>
      </c>
      <c r="G736" s="58">
        <v>60</v>
      </c>
      <c r="H736" s="95">
        <v>549.6</v>
      </c>
      <c r="I736" s="58" t="s">
        <v>516</v>
      </c>
      <c r="J736" s="58" t="s">
        <v>19</v>
      </c>
    </row>
    <row r="737" s="2" customFormat="1" ht="60" spans="1:10">
      <c r="A737" s="57" t="s">
        <v>14</v>
      </c>
      <c r="B737" s="58" t="s">
        <v>15</v>
      </c>
      <c r="C737" s="58">
        <v>482</v>
      </c>
      <c r="D737" s="62">
        <v>33903000000</v>
      </c>
      <c r="E737" s="117">
        <v>16000000000</v>
      </c>
      <c r="F737" s="39" t="s">
        <v>786</v>
      </c>
      <c r="G737" s="58">
        <v>60</v>
      </c>
      <c r="H737" s="95">
        <v>300</v>
      </c>
      <c r="I737" s="58" t="s">
        <v>516</v>
      </c>
      <c r="J737" s="58" t="s">
        <v>19</v>
      </c>
    </row>
    <row r="738" s="2" customFormat="1" ht="60" spans="1:10">
      <c r="A738" s="57" t="s">
        <v>14</v>
      </c>
      <c r="B738" s="58" t="s">
        <v>15</v>
      </c>
      <c r="C738" s="58">
        <v>482</v>
      </c>
      <c r="D738" s="62">
        <v>33903000000</v>
      </c>
      <c r="E738" s="117">
        <v>16000000000</v>
      </c>
      <c r="F738" s="39" t="s">
        <v>787</v>
      </c>
      <c r="G738" s="58">
        <v>40</v>
      </c>
      <c r="H738" s="95">
        <v>800</v>
      </c>
      <c r="I738" s="58" t="s">
        <v>516</v>
      </c>
      <c r="J738" s="58" t="s">
        <v>19</v>
      </c>
    </row>
    <row r="739" s="2" customFormat="1" ht="90" spans="1:10">
      <c r="A739" s="57" t="s">
        <v>14</v>
      </c>
      <c r="B739" s="58" t="s">
        <v>15</v>
      </c>
      <c r="C739" s="58">
        <v>482</v>
      </c>
      <c r="D739" s="62">
        <v>33903000000</v>
      </c>
      <c r="E739" s="117">
        <v>16000000000</v>
      </c>
      <c r="F739" s="39" t="s">
        <v>788</v>
      </c>
      <c r="G739" s="58">
        <v>30</v>
      </c>
      <c r="H739" s="95">
        <v>148.2</v>
      </c>
      <c r="I739" s="58" t="s">
        <v>516</v>
      </c>
      <c r="J739" s="58" t="s">
        <v>19</v>
      </c>
    </row>
    <row r="740" s="2" customFormat="1" ht="60" spans="1:10">
      <c r="A740" s="57" t="s">
        <v>14</v>
      </c>
      <c r="B740" s="58" t="s">
        <v>15</v>
      </c>
      <c r="C740" s="58">
        <v>482</v>
      </c>
      <c r="D740" s="62">
        <v>33903000000</v>
      </c>
      <c r="E740" s="117">
        <v>16000000000</v>
      </c>
      <c r="F740" s="39" t="s">
        <v>789</v>
      </c>
      <c r="G740" s="58">
        <v>40</v>
      </c>
      <c r="H740" s="95">
        <v>283.6</v>
      </c>
      <c r="I740" s="58" t="s">
        <v>516</v>
      </c>
      <c r="J740" s="58" t="s">
        <v>19</v>
      </c>
    </row>
    <row r="741" s="2" customFormat="1" ht="90" spans="1:10">
      <c r="A741" s="57" t="s">
        <v>14</v>
      </c>
      <c r="B741" s="58" t="s">
        <v>15</v>
      </c>
      <c r="C741" s="58">
        <v>482</v>
      </c>
      <c r="D741" s="62">
        <v>33903000000</v>
      </c>
      <c r="E741" s="117">
        <v>16000000000</v>
      </c>
      <c r="F741" s="39" t="s">
        <v>790</v>
      </c>
      <c r="G741" s="58">
        <v>60</v>
      </c>
      <c r="H741" s="95">
        <v>1310.4</v>
      </c>
      <c r="I741" s="58" t="s">
        <v>516</v>
      </c>
      <c r="J741" s="58" t="s">
        <v>19</v>
      </c>
    </row>
    <row r="742" s="2" customFormat="1" ht="45" spans="1:10">
      <c r="A742" s="57" t="s">
        <v>14</v>
      </c>
      <c r="B742" s="58" t="s">
        <v>15</v>
      </c>
      <c r="C742" s="58">
        <v>482</v>
      </c>
      <c r="D742" s="62">
        <v>33903000000</v>
      </c>
      <c r="E742" s="117">
        <v>16000000000</v>
      </c>
      <c r="F742" s="39" t="s">
        <v>791</v>
      </c>
      <c r="G742" s="58">
        <v>20</v>
      </c>
      <c r="H742" s="95">
        <v>100</v>
      </c>
      <c r="I742" s="58" t="s">
        <v>516</v>
      </c>
      <c r="J742" s="58" t="s">
        <v>19</v>
      </c>
    </row>
    <row r="743" s="2" customFormat="1" ht="45" spans="1:10">
      <c r="A743" s="57" t="s">
        <v>14</v>
      </c>
      <c r="B743" s="58" t="s">
        <v>15</v>
      </c>
      <c r="C743" s="58">
        <v>482</v>
      </c>
      <c r="D743" s="62">
        <v>33903000000</v>
      </c>
      <c r="E743" s="117">
        <v>16000000000</v>
      </c>
      <c r="F743" s="39" t="s">
        <v>792</v>
      </c>
      <c r="G743" s="58">
        <v>40</v>
      </c>
      <c r="H743" s="95">
        <v>204</v>
      </c>
      <c r="I743" s="58" t="s">
        <v>516</v>
      </c>
      <c r="J743" s="58" t="s">
        <v>19</v>
      </c>
    </row>
    <row r="744" s="2" customFormat="1" ht="45" spans="1:10">
      <c r="A744" s="57" t="s">
        <v>14</v>
      </c>
      <c r="B744" s="58" t="s">
        <v>15</v>
      </c>
      <c r="C744" s="58">
        <v>482</v>
      </c>
      <c r="D744" s="62">
        <v>33903000000</v>
      </c>
      <c r="E744" s="117">
        <v>16000000000</v>
      </c>
      <c r="F744" s="39" t="s">
        <v>793</v>
      </c>
      <c r="G744" s="58">
        <v>40</v>
      </c>
      <c r="H744" s="95">
        <v>210</v>
      </c>
      <c r="I744" s="58" t="s">
        <v>516</v>
      </c>
      <c r="J744" s="58" t="s">
        <v>19</v>
      </c>
    </row>
    <row r="745" s="2" customFormat="1" ht="45" spans="1:10">
      <c r="A745" s="57" t="s">
        <v>14</v>
      </c>
      <c r="B745" s="58" t="s">
        <v>15</v>
      </c>
      <c r="C745" s="58">
        <v>482</v>
      </c>
      <c r="D745" s="62">
        <v>33903000000</v>
      </c>
      <c r="E745" s="117">
        <v>16000000000</v>
      </c>
      <c r="F745" s="39" t="s">
        <v>794</v>
      </c>
      <c r="G745" s="58">
        <v>40</v>
      </c>
      <c r="H745" s="95">
        <v>480</v>
      </c>
      <c r="I745" s="58" t="s">
        <v>516</v>
      </c>
      <c r="J745" s="58" t="s">
        <v>19</v>
      </c>
    </row>
    <row r="746" s="2" customFormat="1" ht="45" spans="1:10">
      <c r="A746" s="57" t="s">
        <v>14</v>
      </c>
      <c r="B746" s="58" t="s">
        <v>15</v>
      </c>
      <c r="C746" s="58">
        <v>482</v>
      </c>
      <c r="D746" s="62">
        <v>33903000000</v>
      </c>
      <c r="E746" s="117">
        <v>16000000000</v>
      </c>
      <c r="F746" s="39" t="s">
        <v>795</v>
      </c>
      <c r="G746" s="58">
        <v>24</v>
      </c>
      <c r="H746" s="95">
        <v>154.8</v>
      </c>
      <c r="I746" s="58" t="s">
        <v>516</v>
      </c>
      <c r="J746" s="58" t="s">
        <v>19</v>
      </c>
    </row>
    <row r="747" s="2" customFormat="1" ht="75" spans="1:10">
      <c r="A747" s="57" t="s">
        <v>14</v>
      </c>
      <c r="B747" s="58" t="s">
        <v>15</v>
      </c>
      <c r="C747" s="58">
        <v>482</v>
      </c>
      <c r="D747" s="62">
        <v>33903000000</v>
      </c>
      <c r="E747" s="117">
        <v>16000000000</v>
      </c>
      <c r="F747" s="39" t="s">
        <v>796</v>
      </c>
      <c r="G747" s="58">
        <v>60</v>
      </c>
      <c r="H747" s="95">
        <v>1126.2</v>
      </c>
      <c r="I747" s="58" t="s">
        <v>516</v>
      </c>
      <c r="J747" s="58" t="s">
        <v>19</v>
      </c>
    </row>
    <row r="748" s="2" customFormat="1" ht="30" spans="1:10">
      <c r="A748" s="57" t="s">
        <v>14</v>
      </c>
      <c r="B748" s="58" t="s">
        <v>15</v>
      </c>
      <c r="C748" s="58">
        <v>482</v>
      </c>
      <c r="D748" s="62">
        <v>33903000000</v>
      </c>
      <c r="E748" s="117">
        <v>16000000000</v>
      </c>
      <c r="F748" s="39" t="s">
        <v>797</v>
      </c>
      <c r="G748" s="58">
        <v>40</v>
      </c>
      <c r="H748" s="95">
        <v>1224.8</v>
      </c>
      <c r="I748" s="58" t="s">
        <v>516</v>
      </c>
      <c r="J748" s="58" t="s">
        <v>19</v>
      </c>
    </row>
    <row r="749" s="2" customFormat="1" ht="60" spans="1:10">
      <c r="A749" s="57" t="s">
        <v>14</v>
      </c>
      <c r="B749" s="58" t="s">
        <v>15</v>
      </c>
      <c r="C749" s="58">
        <v>482</v>
      </c>
      <c r="D749" s="62">
        <v>33903000000</v>
      </c>
      <c r="E749" s="117">
        <v>16000000000</v>
      </c>
      <c r="F749" s="39" t="s">
        <v>798</v>
      </c>
      <c r="G749" s="58">
        <v>30</v>
      </c>
      <c r="H749" s="95">
        <v>334.8</v>
      </c>
      <c r="I749" s="58" t="s">
        <v>516</v>
      </c>
      <c r="J749" s="58" t="s">
        <v>19</v>
      </c>
    </row>
    <row r="750" s="2" customFormat="1" ht="75" spans="1:10">
      <c r="A750" s="57" t="s">
        <v>14</v>
      </c>
      <c r="B750" s="58" t="s">
        <v>15</v>
      </c>
      <c r="C750" s="58">
        <v>482</v>
      </c>
      <c r="D750" s="62">
        <v>33903000000</v>
      </c>
      <c r="E750" s="117">
        <v>16000000000</v>
      </c>
      <c r="F750" s="39" t="s">
        <v>799</v>
      </c>
      <c r="G750" s="58">
        <v>20</v>
      </c>
      <c r="H750" s="95">
        <v>1300</v>
      </c>
      <c r="I750" s="58" t="s">
        <v>516</v>
      </c>
      <c r="J750" s="58" t="s">
        <v>19</v>
      </c>
    </row>
    <row r="751" s="2" customFormat="1" ht="135" spans="1:10">
      <c r="A751" s="57" t="s">
        <v>14</v>
      </c>
      <c r="B751" s="58" t="s">
        <v>15</v>
      </c>
      <c r="C751" s="58">
        <v>482</v>
      </c>
      <c r="D751" s="62">
        <v>33903000000</v>
      </c>
      <c r="E751" s="117">
        <v>16000000000</v>
      </c>
      <c r="F751" s="39" t="s">
        <v>800</v>
      </c>
      <c r="G751" s="58">
        <v>50</v>
      </c>
      <c r="H751" s="95">
        <v>821.5</v>
      </c>
      <c r="I751" s="58" t="s">
        <v>516</v>
      </c>
      <c r="J751" s="58" t="s">
        <v>19</v>
      </c>
    </row>
    <row r="752" s="2" customFormat="1" ht="135" spans="1:10">
      <c r="A752" s="57" t="s">
        <v>14</v>
      </c>
      <c r="B752" s="58" t="s">
        <v>15</v>
      </c>
      <c r="C752" s="58">
        <v>482</v>
      </c>
      <c r="D752" s="62">
        <v>33903000000</v>
      </c>
      <c r="E752" s="117">
        <v>16000000000</v>
      </c>
      <c r="F752" s="39" t="s">
        <v>801</v>
      </c>
      <c r="G752" s="58">
        <v>50</v>
      </c>
      <c r="H752" s="95">
        <v>821.5</v>
      </c>
      <c r="I752" s="58" t="s">
        <v>516</v>
      </c>
      <c r="J752" s="58" t="s">
        <v>19</v>
      </c>
    </row>
    <row r="753" s="2" customFormat="1" ht="135" spans="1:10">
      <c r="A753" s="57" t="s">
        <v>14</v>
      </c>
      <c r="B753" s="58" t="s">
        <v>15</v>
      </c>
      <c r="C753" s="58">
        <v>482</v>
      </c>
      <c r="D753" s="62">
        <v>33903000000</v>
      </c>
      <c r="E753" s="117">
        <v>16000000000</v>
      </c>
      <c r="F753" s="39" t="s">
        <v>802</v>
      </c>
      <c r="G753" s="58">
        <v>50</v>
      </c>
      <c r="H753" s="95">
        <v>821.5</v>
      </c>
      <c r="I753" s="58" t="s">
        <v>516</v>
      </c>
      <c r="J753" s="58" t="s">
        <v>19</v>
      </c>
    </row>
    <row r="754" s="2" customFormat="1" ht="180" spans="1:10">
      <c r="A754" s="57" t="s">
        <v>14</v>
      </c>
      <c r="B754" s="58" t="s">
        <v>15</v>
      </c>
      <c r="C754" s="58">
        <v>482</v>
      </c>
      <c r="D754" s="62">
        <v>33903000000</v>
      </c>
      <c r="E754" s="117">
        <v>16000000000</v>
      </c>
      <c r="F754" s="39" t="s">
        <v>803</v>
      </c>
      <c r="G754" s="58">
        <v>50</v>
      </c>
      <c r="H754" s="95">
        <v>985.5</v>
      </c>
      <c r="I754" s="58" t="s">
        <v>516</v>
      </c>
      <c r="J754" s="58" t="s">
        <v>19</v>
      </c>
    </row>
    <row r="755" s="2" customFormat="1" ht="135" spans="1:10">
      <c r="A755" s="57" t="s">
        <v>14</v>
      </c>
      <c r="B755" s="58" t="s">
        <v>15</v>
      </c>
      <c r="C755" s="58">
        <v>482</v>
      </c>
      <c r="D755" s="62">
        <v>33903000000</v>
      </c>
      <c r="E755" s="117">
        <v>16000000000</v>
      </c>
      <c r="F755" s="39" t="s">
        <v>804</v>
      </c>
      <c r="G755" s="58">
        <v>30</v>
      </c>
      <c r="H755" s="95">
        <v>594</v>
      </c>
      <c r="I755" s="58" t="s">
        <v>516</v>
      </c>
      <c r="J755" s="58" t="s">
        <v>19</v>
      </c>
    </row>
    <row r="756" s="2" customFormat="1" ht="180" spans="1:10">
      <c r="A756" s="57" t="s">
        <v>14</v>
      </c>
      <c r="B756" s="58" t="s">
        <v>15</v>
      </c>
      <c r="C756" s="58">
        <v>482</v>
      </c>
      <c r="D756" s="62">
        <v>33903000000</v>
      </c>
      <c r="E756" s="117">
        <v>16000000000</v>
      </c>
      <c r="F756" s="39" t="s">
        <v>805</v>
      </c>
      <c r="G756" s="58">
        <v>30</v>
      </c>
      <c r="H756" s="95">
        <v>585.9</v>
      </c>
      <c r="I756" s="58" t="s">
        <v>516</v>
      </c>
      <c r="J756" s="58" t="s">
        <v>19</v>
      </c>
    </row>
    <row r="757" s="2" customFormat="1" ht="105" spans="1:10">
      <c r="A757" s="57" t="s">
        <v>14</v>
      </c>
      <c r="B757" s="58" t="s">
        <v>15</v>
      </c>
      <c r="C757" s="58">
        <v>482</v>
      </c>
      <c r="D757" s="62">
        <v>33903000000</v>
      </c>
      <c r="E757" s="117">
        <v>16000000000</v>
      </c>
      <c r="F757" s="39" t="s">
        <v>806</v>
      </c>
      <c r="G757" s="58">
        <v>30</v>
      </c>
      <c r="H757" s="95">
        <v>471.3</v>
      </c>
      <c r="I757" s="58" t="s">
        <v>516</v>
      </c>
      <c r="J757" s="58" t="s">
        <v>19</v>
      </c>
    </row>
    <row r="758" s="2" customFormat="1" ht="105" spans="1:10">
      <c r="A758" s="57" t="s">
        <v>14</v>
      </c>
      <c r="B758" s="58" t="s">
        <v>15</v>
      </c>
      <c r="C758" s="58">
        <v>482</v>
      </c>
      <c r="D758" s="62">
        <v>33903000000</v>
      </c>
      <c r="E758" s="117">
        <v>16000000000</v>
      </c>
      <c r="F758" s="39" t="s">
        <v>807</v>
      </c>
      <c r="G758" s="58">
        <v>30</v>
      </c>
      <c r="H758" s="95">
        <v>471.3</v>
      </c>
      <c r="I758" s="58" t="s">
        <v>516</v>
      </c>
      <c r="J758" s="58" t="s">
        <v>19</v>
      </c>
    </row>
    <row r="759" s="2" customFormat="1" ht="105" spans="1:10">
      <c r="A759" s="57" t="s">
        <v>14</v>
      </c>
      <c r="B759" s="58" t="s">
        <v>15</v>
      </c>
      <c r="C759" s="58">
        <v>482</v>
      </c>
      <c r="D759" s="62">
        <v>33903000000</v>
      </c>
      <c r="E759" s="117">
        <v>16000000000</v>
      </c>
      <c r="F759" s="39" t="s">
        <v>808</v>
      </c>
      <c r="G759" s="58">
        <v>30</v>
      </c>
      <c r="H759" s="95">
        <v>471.3</v>
      </c>
      <c r="I759" s="58" t="s">
        <v>516</v>
      </c>
      <c r="J759" s="58" t="s">
        <v>19</v>
      </c>
    </row>
    <row r="760" s="2" customFormat="1" ht="150" spans="1:10">
      <c r="A760" s="57" t="s">
        <v>14</v>
      </c>
      <c r="B760" s="58" t="s">
        <v>15</v>
      </c>
      <c r="C760" s="58">
        <v>482</v>
      </c>
      <c r="D760" s="62">
        <v>33903000000</v>
      </c>
      <c r="E760" s="117">
        <v>16000000000</v>
      </c>
      <c r="F760" s="39" t="s">
        <v>809</v>
      </c>
      <c r="G760" s="58">
        <v>30</v>
      </c>
      <c r="H760" s="95">
        <v>449.4</v>
      </c>
      <c r="I760" s="58" t="s">
        <v>516</v>
      </c>
      <c r="J760" s="58" t="s">
        <v>19</v>
      </c>
    </row>
    <row r="761" s="2" customFormat="1" ht="150" spans="1:10">
      <c r="A761" s="57" t="s">
        <v>14</v>
      </c>
      <c r="B761" s="58" t="s">
        <v>15</v>
      </c>
      <c r="C761" s="58">
        <v>482</v>
      </c>
      <c r="D761" s="62">
        <v>33903000000</v>
      </c>
      <c r="E761" s="117">
        <v>16000000000</v>
      </c>
      <c r="F761" s="39" t="s">
        <v>810</v>
      </c>
      <c r="G761" s="58">
        <v>30</v>
      </c>
      <c r="H761" s="95">
        <v>449.4</v>
      </c>
      <c r="I761" s="58" t="s">
        <v>516</v>
      </c>
      <c r="J761" s="58" t="s">
        <v>19</v>
      </c>
    </row>
    <row r="762" s="2" customFormat="1" ht="135" spans="1:10">
      <c r="A762" s="57" t="s">
        <v>14</v>
      </c>
      <c r="B762" s="58" t="s">
        <v>15</v>
      </c>
      <c r="C762" s="58">
        <v>482</v>
      </c>
      <c r="D762" s="62">
        <v>33903000000</v>
      </c>
      <c r="E762" s="117">
        <v>16000000000</v>
      </c>
      <c r="F762" s="39" t="s">
        <v>811</v>
      </c>
      <c r="G762" s="58">
        <v>20</v>
      </c>
      <c r="H762" s="95">
        <v>450.2</v>
      </c>
      <c r="I762" s="58" t="s">
        <v>516</v>
      </c>
      <c r="J762" s="58" t="s">
        <v>19</v>
      </c>
    </row>
    <row r="763" s="2" customFormat="1" ht="180" spans="1:10">
      <c r="A763" s="57" t="s">
        <v>14</v>
      </c>
      <c r="B763" s="58" t="s">
        <v>15</v>
      </c>
      <c r="C763" s="58">
        <v>482</v>
      </c>
      <c r="D763" s="62">
        <v>33903000000</v>
      </c>
      <c r="E763" s="117">
        <v>16000000000</v>
      </c>
      <c r="F763" s="39" t="s">
        <v>812</v>
      </c>
      <c r="G763" s="58">
        <v>40</v>
      </c>
      <c r="H763" s="95">
        <v>1649.6</v>
      </c>
      <c r="I763" s="58" t="s">
        <v>516</v>
      </c>
      <c r="J763" s="58" t="s">
        <v>19</v>
      </c>
    </row>
    <row r="764" s="2" customFormat="1" ht="180" spans="1:10">
      <c r="A764" s="57" t="s">
        <v>14</v>
      </c>
      <c r="B764" s="58" t="s">
        <v>15</v>
      </c>
      <c r="C764" s="58">
        <v>482</v>
      </c>
      <c r="D764" s="62">
        <v>33903000000</v>
      </c>
      <c r="E764" s="117">
        <v>16000000000</v>
      </c>
      <c r="F764" s="39" t="s">
        <v>813</v>
      </c>
      <c r="G764" s="58">
        <v>40</v>
      </c>
      <c r="H764" s="95">
        <v>1649.6</v>
      </c>
      <c r="I764" s="58" t="s">
        <v>516</v>
      </c>
      <c r="J764" s="58" t="s">
        <v>19</v>
      </c>
    </row>
    <row r="765" s="2" customFormat="1" ht="180" spans="1:10">
      <c r="A765" s="57" t="s">
        <v>14</v>
      </c>
      <c r="B765" s="58" t="s">
        <v>15</v>
      </c>
      <c r="C765" s="58">
        <v>482</v>
      </c>
      <c r="D765" s="62">
        <v>33903000000</v>
      </c>
      <c r="E765" s="117">
        <v>16000000000</v>
      </c>
      <c r="F765" s="39" t="s">
        <v>814</v>
      </c>
      <c r="G765" s="58">
        <v>40</v>
      </c>
      <c r="H765" s="95">
        <v>1649.6</v>
      </c>
      <c r="I765" s="58" t="s">
        <v>516</v>
      </c>
      <c r="J765" s="58" t="s">
        <v>19</v>
      </c>
    </row>
    <row r="766" s="2" customFormat="1" ht="90" spans="1:10">
      <c r="A766" s="57" t="s">
        <v>14</v>
      </c>
      <c r="B766" s="58" t="s">
        <v>15</v>
      </c>
      <c r="C766" s="58">
        <v>482</v>
      </c>
      <c r="D766" s="62">
        <v>33903000000</v>
      </c>
      <c r="E766" s="117">
        <v>16000000000</v>
      </c>
      <c r="F766" s="39" t="s">
        <v>815</v>
      </c>
      <c r="G766" s="58">
        <v>50</v>
      </c>
      <c r="H766" s="95">
        <v>5350</v>
      </c>
      <c r="I766" s="58" t="s">
        <v>516</v>
      </c>
      <c r="J766" s="58" t="s">
        <v>19</v>
      </c>
    </row>
    <row r="767" s="2" customFormat="1" ht="225" spans="1:10">
      <c r="A767" s="57" t="s">
        <v>14</v>
      </c>
      <c r="B767" s="58" t="s">
        <v>15</v>
      </c>
      <c r="C767" s="58">
        <v>482</v>
      </c>
      <c r="D767" s="62">
        <v>33903000000</v>
      </c>
      <c r="E767" s="117">
        <v>16000000000</v>
      </c>
      <c r="F767" s="39" t="s">
        <v>816</v>
      </c>
      <c r="G767" s="58">
        <v>50</v>
      </c>
      <c r="H767" s="95">
        <v>8050</v>
      </c>
      <c r="I767" s="58" t="s">
        <v>516</v>
      </c>
      <c r="J767" s="58" t="s">
        <v>19</v>
      </c>
    </row>
    <row r="768" s="2" customFormat="1" ht="60" spans="1:10">
      <c r="A768" s="57" t="s">
        <v>14</v>
      </c>
      <c r="B768" s="58" t="s">
        <v>15</v>
      </c>
      <c r="C768" s="58">
        <v>482</v>
      </c>
      <c r="D768" s="62">
        <v>33903000000</v>
      </c>
      <c r="E768" s="117">
        <v>16000000000</v>
      </c>
      <c r="F768" s="39" t="s">
        <v>817</v>
      </c>
      <c r="G768" s="58">
        <v>30</v>
      </c>
      <c r="H768" s="95">
        <v>1192.8</v>
      </c>
      <c r="I768" s="58" t="s">
        <v>516</v>
      </c>
      <c r="J768" s="58" t="s">
        <v>19</v>
      </c>
    </row>
    <row r="769" s="2" customFormat="1" ht="60" spans="1:10">
      <c r="A769" s="57" t="s">
        <v>14</v>
      </c>
      <c r="B769" s="58" t="s">
        <v>15</v>
      </c>
      <c r="C769" s="58">
        <v>482</v>
      </c>
      <c r="D769" s="62">
        <v>33903000000</v>
      </c>
      <c r="E769" s="117">
        <v>16000000000</v>
      </c>
      <c r="F769" s="39" t="s">
        <v>818</v>
      </c>
      <c r="G769" s="58">
        <v>30</v>
      </c>
      <c r="H769" s="95">
        <v>1197</v>
      </c>
      <c r="I769" s="58" t="s">
        <v>516</v>
      </c>
      <c r="J769" s="58" t="s">
        <v>19</v>
      </c>
    </row>
    <row r="770" s="2" customFormat="1" ht="105" spans="1:10">
      <c r="A770" s="57" t="s">
        <v>14</v>
      </c>
      <c r="B770" s="58" t="s">
        <v>15</v>
      </c>
      <c r="C770" s="58">
        <v>482</v>
      </c>
      <c r="D770" s="62">
        <v>33903000000</v>
      </c>
      <c r="E770" s="117">
        <v>16000000000</v>
      </c>
      <c r="F770" s="39" t="s">
        <v>819</v>
      </c>
      <c r="G770" s="58">
        <v>30</v>
      </c>
      <c r="H770" s="95">
        <v>2400</v>
      </c>
      <c r="I770" s="58" t="s">
        <v>516</v>
      </c>
      <c r="J770" s="58" t="s">
        <v>19</v>
      </c>
    </row>
    <row r="771" s="2" customFormat="1" ht="105" spans="1:10">
      <c r="A771" s="57" t="s">
        <v>14</v>
      </c>
      <c r="B771" s="58" t="s">
        <v>15</v>
      </c>
      <c r="C771" s="58">
        <v>482</v>
      </c>
      <c r="D771" s="62">
        <v>33903000000</v>
      </c>
      <c r="E771" s="117">
        <v>16000000000</v>
      </c>
      <c r="F771" s="39" t="s">
        <v>820</v>
      </c>
      <c r="G771" s="58">
        <v>20</v>
      </c>
      <c r="H771" s="95">
        <v>1680</v>
      </c>
      <c r="I771" s="58" t="s">
        <v>516</v>
      </c>
      <c r="J771" s="58" t="s">
        <v>19</v>
      </c>
    </row>
    <row r="772" s="2" customFormat="1" ht="105" spans="1:10">
      <c r="A772" s="57" t="s">
        <v>14</v>
      </c>
      <c r="B772" s="58" t="s">
        <v>15</v>
      </c>
      <c r="C772" s="58">
        <v>482</v>
      </c>
      <c r="D772" s="62">
        <v>33903000000</v>
      </c>
      <c r="E772" s="117">
        <v>16000000000</v>
      </c>
      <c r="F772" s="39" t="s">
        <v>821</v>
      </c>
      <c r="G772" s="58">
        <v>20</v>
      </c>
      <c r="H772" s="95">
        <v>1700</v>
      </c>
      <c r="I772" s="58" t="s">
        <v>516</v>
      </c>
      <c r="J772" s="58" t="s">
        <v>19</v>
      </c>
    </row>
    <row r="773" s="2" customFormat="1" ht="105" spans="1:10">
      <c r="A773" s="57" t="s">
        <v>14</v>
      </c>
      <c r="B773" s="58" t="s">
        <v>15</v>
      </c>
      <c r="C773" s="58">
        <v>482</v>
      </c>
      <c r="D773" s="62">
        <v>33903000000</v>
      </c>
      <c r="E773" s="117">
        <v>16000000000</v>
      </c>
      <c r="F773" s="39" t="s">
        <v>822</v>
      </c>
      <c r="G773" s="58">
        <v>30</v>
      </c>
      <c r="H773" s="95">
        <v>2549.4</v>
      </c>
      <c r="I773" s="58" t="s">
        <v>516</v>
      </c>
      <c r="J773" s="58" t="s">
        <v>19</v>
      </c>
    </row>
    <row r="774" s="2" customFormat="1" ht="75" spans="1:10">
      <c r="A774" s="57" t="s">
        <v>14</v>
      </c>
      <c r="B774" s="58" t="s">
        <v>15</v>
      </c>
      <c r="C774" s="58">
        <v>482</v>
      </c>
      <c r="D774" s="62">
        <v>33903000000</v>
      </c>
      <c r="E774" s="117">
        <v>16000000000</v>
      </c>
      <c r="F774" s="39" t="s">
        <v>823</v>
      </c>
      <c r="G774" s="58">
        <v>15</v>
      </c>
      <c r="H774" s="95">
        <v>670.5</v>
      </c>
      <c r="I774" s="58" t="s">
        <v>516</v>
      </c>
      <c r="J774" s="58" t="s">
        <v>19</v>
      </c>
    </row>
    <row r="775" s="2" customFormat="1" ht="75" spans="1:10">
      <c r="A775" s="57" t="s">
        <v>14</v>
      </c>
      <c r="B775" s="58" t="s">
        <v>15</v>
      </c>
      <c r="C775" s="58">
        <v>482</v>
      </c>
      <c r="D775" s="62">
        <v>33903000000</v>
      </c>
      <c r="E775" s="117">
        <v>16000000000</v>
      </c>
      <c r="F775" s="39" t="s">
        <v>824</v>
      </c>
      <c r="G775" s="58">
        <v>300</v>
      </c>
      <c r="H775" s="95">
        <v>7449</v>
      </c>
      <c r="I775" s="58" t="s">
        <v>516</v>
      </c>
      <c r="J775" s="58" t="s">
        <v>19</v>
      </c>
    </row>
    <row r="776" s="2" customFormat="1" ht="45" spans="1:10">
      <c r="A776" s="57" t="s">
        <v>14</v>
      </c>
      <c r="B776" s="58" t="s">
        <v>15</v>
      </c>
      <c r="C776" s="58">
        <v>482</v>
      </c>
      <c r="D776" s="62">
        <v>33903000000</v>
      </c>
      <c r="E776" s="117">
        <v>16000000000</v>
      </c>
      <c r="F776" s="39" t="s">
        <v>825</v>
      </c>
      <c r="G776" s="58">
        <v>40</v>
      </c>
      <c r="H776" s="95">
        <v>913.6</v>
      </c>
      <c r="I776" s="58" t="s">
        <v>516</v>
      </c>
      <c r="J776" s="58" t="s">
        <v>19</v>
      </c>
    </row>
    <row r="777" s="2" customFormat="1" ht="90" spans="1:10">
      <c r="A777" s="57" t="s">
        <v>14</v>
      </c>
      <c r="B777" s="58" t="s">
        <v>15</v>
      </c>
      <c r="C777" s="58">
        <v>482</v>
      </c>
      <c r="D777" s="62">
        <v>33903000000</v>
      </c>
      <c r="E777" s="117">
        <v>16000000000</v>
      </c>
      <c r="F777" s="39" t="s">
        <v>826</v>
      </c>
      <c r="G777" s="58">
        <v>60</v>
      </c>
      <c r="H777" s="95">
        <v>780</v>
      </c>
      <c r="I777" s="58" t="s">
        <v>516</v>
      </c>
      <c r="J777" s="58" t="s">
        <v>19</v>
      </c>
    </row>
    <row r="778" s="2" customFormat="1" ht="90" spans="1:10">
      <c r="A778" s="57" t="s">
        <v>14</v>
      </c>
      <c r="B778" s="58" t="s">
        <v>15</v>
      </c>
      <c r="C778" s="58">
        <v>482</v>
      </c>
      <c r="D778" s="62">
        <v>33903000000</v>
      </c>
      <c r="E778" s="117">
        <v>16000000000</v>
      </c>
      <c r="F778" s="39" t="s">
        <v>827</v>
      </c>
      <c r="G778" s="58">
        <v>100</v>
      </c>
      <c r="H778" s="95">
        <v>4127</v>
      </c>
      <c r="I778" s="58" t="s">
        <v>516</v>
      </c>
      <c r="J778" s="58" t="s">
        <v>19</v>
      </c>
    </row>
    <row r="779" s="2" customFormat="1" ht="30" spans="1:10">
      <c r="A779" s="57" t="s">
        <v>14</v>
      </c>
      <c r="B779" s="58" t="s">
        <v>15</v>
      </c>
      <c r="C779" s="58">
        <v>482</v>
      </c>
      <c r="D779" s="62">
        <v>33903000000</v>
      </c>
      <c r="E779" s="117">
        <v>16000000000</v>
      </c>
      <c r="F779" s="39" t="s">
        <v>828</v>
      </c>
      <c r="G779" s="58">
        <v>60</v>
      </c>
      <c r="H779" s="95">
        <v>353.4</v>
      </c>
      <c r="I779" s="58" t="s">
        <v>516</v>
      </c>
      <c r="J779" s="58" t="s">
        <v>19</v>
      </c>
    </row>
    <row r="780" s="2" customFormat="1" ht="45" spans="1:10">
      <c r="A780" s="57" t="s">
        <v>14</v>
      </c>
      <c r="B780" s="58" t="s">
        <v>15</v>
      </c>
      <c r="C780" s="58">
        <v>482</v>
      </c>
      <c r="D780" s="62">
        <v>33903000000</v>
      </c>
      <c r="E780" s="117">
        <v>16000000000</v>
      </c>
      <c r="F780" s="39" t="s">
        <v>829</v>
      </c>
      <c r="G780" s="58">
        <v>100</v>
      </c>
      <c r="H780" s="95">
        <v>1150</v>
      </c>
      <c r="I780" s="58" t="s">
        <v>516</v>
      </c>
      <c r="J780" s="58" t="s">
        <v>19</v>
      </c>
    </row>
    <row r="781" s="2" customFormat="1" ht="105" spans="1:10">
      <c r="A781" s="57" t="s">
        <v>14</v>
      </c>
      <c r="B781" s="58" t="s">
        <v>15</v>
      </c>
      <c r="C781" s="58">
        <v>482</v>
      </c>
      <c r="D781" s="62">
        <v>33903000000</v>
      </c>
      <c r="E781" s="117">
        <v>16000000000</v>
      </c>
      <c r="F781" s="39" t="s">
        <v>830</v>
      </c>
      <c r="G781" s="58">
        <v>30000</v>
      </c>
      <c r="H781" s="95">
        <v>54900</v>
      </c>
      <c r="I781" s="58" t="s">
        <v>516</v>
      </c>
      <c r="J781" s="58" t="s">
        <v>19</v>
      </c>
    </row>
    <row r="782" s="2" customFormat="1" ht="60" spans="1:10">
      <c r="A782" s="57" t="s">
        <v>14</v>
      </c>
      <c r="B782" s="58" t="s">
        <v>15</v>
      </c>
      <c r="C782" s="58">
        <v>482</v>
      </c>
      <c r="D782" s="62">
        <v>33903000000</v>
      </c>
      <c r="E782" s="117">
        <v>16000000000</v>
      </c>
      <c r="F782" s="39" t="s">
        <v>831</v>
      </c>
      <c r="G782" s="58">
        <v>500</v>
      </c>
      <c r="H782" s="95">
        <v>2450</v>
      </c>
      <c r="I782" s="58" t="s">
        <v>516</v>
      </c>
      <c r="J782" s="58" t="s">
        <v>19</v>
      </c>
    </row>
    <row r="783" s="2" customFormat="1" ht="90" spans="1:10">
      <c r="A783" s="57" t="s">
        <v>14</v>
      </c>
      <c r="B783" s="58" t="s">
        <v>15</v>
      </c>
      <c r="C783" s="58">
        <v>482</v>
      </c>
      <c r="D783" s="62">
        <v>33903000000</v>
      </c>
      <c r="E783" s="117">
        <v>16000000000</v>
      </c>
      <c r="F783" s="39" t="s">
        <v>832</v>
      </c>
      <c r="G783" s="58">
        <v>900</v>
      </c>
      <c r="H783" s="95">
        <v>2772</v>
      </c>
      <c r="I783" s="58" t="s">
        <v>516</v>
      </c>
      <c r="J783" s="58" t="s">
        <v>19</v>
      </c>
    </row>
    <row r="784" s="2" customFormat="1" ht="120" spans="1:10">
      <c r="A784" s="57" t="s">
        <v>14</v>
      </c>
      <c r="B784" s="58" t="s">
        <v>15</v>
      </c>
      <c r="C784" s="58">
        <v>482</v>
      </c>
      <c r="D784" s="62">
        <v>33903000000</v>
      </c>
      <c r="E784" s="117">
        <v>16000000000</v>
      </c>
      <c r="F784" s="39" t="s">
        <v>833</v>
      </c>
      <c r="G784" s="58">
        <v>1800</v>
      </c>
      <c r="H784" s="95">
        <v>4878</v>
      </c>
      <c r="I784" s="58" t="s">
        <v>516</v>
      </c>
      <c r="J784" s="58" t="s">
        <v>19</v>
      </c>
    </row>
    <row r="785" s="2" customFormat="1" ht="90" spans="1:10">
      <c r="A785" s="57" t="s">
        <v>14</v>
      </c>
      <c r="B785" s="58" t="s">
        <v>15</v>
      </c>
      <c r="C785" s="58">
        <v>482</v>
      </c>
      <c r="D785" s="62">
        <v>33903000000</v>
      </c>
      <c r="E785" s="117">
        <v>16000000000</v>
      </c>
      <c r="F785" s="39" t="s">
        <v>834</v>
      </c>
      <c r="G785" s="58">
        <v>900</v>
      </c>
      <c r="H785" s="95">
        <v>2439</v>
      </c>
      <c r="I785" s="58" t="s">
        <v>516</v>
      </c>
      <c r="J785" s="58" t="s">
        <v>19</v>
      </c>
    </row>
    <row r="786" s="2" customFormat="1" ht="105" spans="1:10">
      <c r="A786" s="57" t="s">
        <v>14</v>
      </c>
      <c r="B786" s="58" t="s">
        <v>15</v>
      </c>
      <c r="C786" s="58">
        <v>482</v>
      </c>
      <c r="D786" s="62">
        <v>33903000000</v>
      </c>
      <c r="E786" s="117">
        <v>16000000000</v>
      </c>
      <c r="F786" s="39" t="s">
        <v>835</v>
      </c>
      <c r="G786" s="58">
        <v>1800</v>
      </c>
      <c r="H786" s="95">
        <v>3582</v>
      </c>
      <c r="I786" s="58" t="s">
        <v>516</v>
      </c>
      <c r="J786" s="58" t="s">
        <v>19</v>
      </c>
    </row>
    <row r="787" s="2" customFormat="1" ht="75" spans="1:10">
      <c r="A787" s="57" t="s">
        <v>14</v>
      </c>
      <c r="B787" s="58" t="s">
        <v>15</v>
      </c>
      <c r="C787" s="58">
        <v>482</v>
      </c>
      <c r="D787" s="62">
        <v>33903000000</v>
      </c>
      <c r="E787" s="117">
        <v>16000000000</v>
      </c>
      <c r="F787" s="39" t="s">
        <v>836</v>
      </c>
      <c r="G787" s="58">
        <v>50</v>
      </c>
      <c r="H787" s="95">
        <v>1657.5</v>
      </c>
      <c r="I787" s="58" t="s">
        <v>516</v>
      </c>
      <c r="J787" s="58" t="s">
        <v>19</v>
      </c>
    </row>
    <row r="788" s="2" customFormat="1" ht="60" spans="1:10">
      <c r="A788" s="57" t="s">
        <v>14</v>
      </c>
      <c r="B788" s="58" t="s">
        <v>15</v>
      </c>
      <c r="C788" s="58">
        <v>482</v>
      </c>
      <c r="D788" s="62">
        <v>33903000000</v>
      </c>
      <c r="E788" s="117">
        <v>16000000000</v>
      </c>
      <c r="F788" s="39" t="s">
        <v>837</v>
      </c>
      <c r="G788" s="58">
        <v>100</v>
      </c>
      <c r="H788" s="95">
        <v>3315</v>
      </c>
      <c r="I788" s="58" t="s">
        <v>516</v>
      </c>
      <c r="J788" s="58" t="s">
        <v>19</v>
      </c>
    </row>
    <row r="789" s="2" customFormat="1" ht="60" spans="1:10">
      <c r="A789" s="57" t="s">
        <v>14</v>
      </c>
      <c r="B789" s="58" t="s">
        <v>15</v>
      </c>
      <c r="C789" s="58">
        <v>482</v>
      </c>
      <c r="D789" s="62">
        <v>33903000000</v>
      </c>
      <c r="E789" s="117">
        <v>16000000000</v>
      </c>
      <c r="F789" s="39" t="s">
        <v>838</v>
      </c>
      <c r="G789" s="58">
        <v>40</v>
      </c>
      <c r="H789" s="95">
        <v>1315.2</v>
      </c>
      <c r="I789" s="58" t="s">
        <v>516</v>
      </c>
      <c r="J789" s="58" t="s">
        <v>19</v>
      </c>
    </row>
    <row r="790" s="2" customFormat="1" ht="75" spans="1:10">
      <c r="A790" s="57" t="s">
        <v>14</v>
      </c>
      <c r="B790" s="58" t="s">
        <v>15</v>
      </c>
      <c r="C790" s="58">
        <v>482</v>
      </c>
      <c r="D790" s="62">
        <v>33903000000</v>
      </c>
      <c r="E790" s="117">
        <v>16000000000</v>
      </c>
      <c r="F790" s="39" t="s">
        <v>839</v>
      </c>
      <c r="G790" s="58">
        <v>20</v>
      </c>
      <c r="H790" s="95">
        <v>575</v>
      </c>
      <c r="I790" s="58" t="s">
        <v>516</v>
      </c>
      <c r="J790" s="58" t="s">
        <v>19</v>
      </c>
    </row>
    <row r="791" s="2" customFormat="1" ht="120" spans="1:10">
      <c r="A791" s="57" t="s">
        <v>14</v>
      </c>
      <c r="B791" s="58" t="s">
        <v>15</v>
      </c>
      <c r="C791" s="58">
        <v>482</v>
      </c>
      <c r="D791" s="62">
        <v>33903000000</v>
      </c>
      <c r="E791" s="117">
        <v>16000000000</v>
      </c>
      <c r="F791" s="39" t="s">
        <v>840</v>
      </c>
      <c r="G791" s="58">
        <v>20</v>
      </c>
      <c r="H791" s="95">
        <v>575</v>
      </c>
      <c r="I791" s="58" t="s">
        <v>516</v>
      </c>
      <c r="J791" s="58" t="s">
        <v>19</v>
      </c>
    </row>
    <row r="792" s="2" customFormat="1" ht="90" spans="1:10">
      <c r="A792" s="57" t="s">
        <v>14</v>
      </c>
      <c r="B792" s="58" t="s">
        <v>15</v>
      </c>
      <c r="C792" s="58">
        <v>482</v>
      </c>
      <c r="D792" s="62">
        <v>33903000000</v>
      </c>
      <c r="E792" s="117">
        <v>16000000000</v>
      </c>
      <c r="F792" s="39" t="s">
        <v>841</v>
      </c>
      <c r="G792" s="58">
        <v>2400</v>
      </c>
      <c r="H792" s="95">
        <v>4032</v>
      </c>
      <c r="I792" s="58" t="s">
        <v>516</v>
      </c>
      <c r="J792" s="58" t="s">
        <v>19</v>
      </c>
    </row>
    <row r="793" s="2" customFormat="1" ht="90" spans="1:10">
      <c r="A793" s="57" t="s">
        <v>14</v>
      </c>
      <c r="B793" s="58" t="s">
        <v>15</v>
      </c>
      <c r="C793" s="58">
        <v>482</v>
      </c>
      <c r="D793" s="62">
        <v>33903000000</v>
      </c>
      <c r="E793" s="117">
        <v>16000000000</v>
      </c>
      <c r="F793" s="39" t="s">
        <v>842</v>
      </c>
      <c r="G793" s="58">
        <v>600</v>
      </c>
      <c r="H793" s="95">
        <v>1008</v>
      </c>
      <c r="I793" s="58" t="s">
        <v>516</v>
      </c>
      <c r="J793" s="58" t="s">
        <v>19</v>
      </c>
    </row>
    <row r="794" s="2" customFormat="1" ht="30" spans="1:10">
      <c r="A794" s="57" t="s">
        <v>14</v>
      </c>
      <c r="B794" s="58" t="s">
        <v>15</v>
      </c>
      <c r="C794" s="58">
        <v>482</v>
      </c>
      <c r="D794" s="62">
        <v>33903000000</v>
      </c>
      <c r="E794" s="117">
        <v>16000000000</v>
      </c>
      <c r="F794" s="39" t="s">
        <v>843</v>
      </c>
      <c r="G794" s="58">
        <v>6000</v>
      </c>
      <c r="H794" s="95">
        <v>10200</v>
      </c>
      <c r="I794" s="58" t="s">
        <v>516</v>
      </c>
      <c r="J794" s="58" t="s">
        <v>19</v>
      </c>
    </row>
    <row r="795" s="2" customFormat="1" ht="30" spans="1:10">
      <c r="A795" s="57" t="s">
        <v>14</v>
      </c>
      <c r="B795" s="58" t="s">
        <v>15</v>
      </c>
      <c r="C795" s="58">
        <v>482</v>
      </c>
      <c r="D795" s="62">
        <v>33903000000</v>
      </c>
      <c r="E795" s="117">
        <v>16000000000</v>
      </c>
      <c r="F795" s="39" t="s">
        <v>844</v>
      </c>
      <c r="G795" s="58">
        <v>2400</v>
      </c>
      <c r="H795" s="95">
        <v>4800</v>
      </c>
      <c r="I795" s="58" t="s">
        <v>516</v>
      </c>
      <c r="J795" s="58" t="s">
        <v>19</v>
      </c>
    </row>
    <row r="796" s="2" customFormat="1" ht="60" spans="1:10">
      <c r="A796" s="57" t="s">
        <v>14</v>
      </c>
      <c r="B796" s="58" t="s">
        <v>15</v>
      </c>
      <c r="C796" s="58">
        <v>482</v>
      </c>
      <c r="D796" s="62">
        <v>33903000000</v>
      </c>
      <c r="E796" s="117">
        <v>16000000000</v>
      </c>
      <c r="F796" s="39" t="s">
        <v>845</v>
      </c>
      <c r="G796" s="58">
        <v>600</v>
      </c>
      <c r="H796" s="95">
        <v>2598</v>
      </c>
      <c r="I796" s="58" t="s">
        <v>516</v>
      </c>
      <c r="J796" s="58" t="s">
        <v>19</v>
      </c>
    </row>
    <row r="797" s="2" customFormat="1" ht="75" spans="1:10">
      <c r="A797" s="57" t="s">
        <v>14</v>
      </c>
      <c r="B797" s="58" t="s">
        <v>15</v>
      </c>
      <c r="C797" s="58">
        <v>482</v>
      </c>
      <c r="D797" s="62">
        <v>33903000000</v>
      </c>
      <c r="E797" s="117">
        <v>16210000000</v>
      </c>
      <c r="F797" s="39" t="s">
        <v>846</v>
      </c>
      <c r="G797" s="58">
        <v>15000</v>
      </c>
      <c r="H797" s="95">
        <v>11250</v>
      </c>
      <c r="I797" s="58" t="s">
        <v>516</v>
      </c>
      <c r="J797" s="58" t="s">
        <v>19</v>
      </c>
    </row>
    <row r="798" s="2" customFormat="1" ht="90" spans="1:10">
      <c r="A798" s="57" t="s">
        <v>14</v>
      </c>
      <c r="B798" s="58" t="s">
        <v>15</v>
      </c>
      <c r="C798" s="58">
        <v>482</v>
      </c>
      <c r="D798" s="62">
        <v>33903000000</v>
      </c>
      <c r="E798" s="117">
        <v>16210000000</v>
      </c>
      <c r="F798" s="39" t="s">
        <v>847</v>
      </c>
      <c r="G798" s="58">
        <v>5000</v>
      </c>
      <c r="H798" s="95">
        <v>3750</v>
      </c>
      <c r="I798" s="58" t="s">
        <v>516</v>
      </c>
      <c r="J798" s="58" t="s">
        <v>19</v>
      </c>
    </row>
    <row r="799" s="2" customFormat="1" ht="75" spans="1:10">
      <c r="A799" s="57" t="s">
        <v>14</v>
      </c>
      <c r="B799" s="58" t="s">
        <v>15</v>
      </c>
      <c r="C799" s="58">
        <v>482</v>
      </c>
      <c r="D799" s="62">
        <v>33903000000</v>
      </c>
      <c r="E799" s="117">
        <v>16210000000</v>
      </c>
      <c r="F799" s="39" t="s">
        <v>848</v>
      </c>
      <c r="G799" s="58">
        <v>20000</v>
      </c>
      <c r="H799" s="95">
        <v>29000</v>
      </c>
      <c r="I799" s="58" t="s">
        <v>516</v>
      </c>
      <c r="J799" s="58" t="s">
        <v>19</v>
      </c>
    </row>
    <row r="800" s="2" customFormat="1" ht="60" spans="1:10">
      <c r="A800" s="57" t="s">
        <v>14</v>
      </c>
      <c r="B800" s="58" t="s">
        <v>15</v>
      </c>
      <c r="C800" s="58">
        <v>482</v>
      </c>
      <c r="D800" s="62">
        <v>33903000000</v>
      </c>
      <c r="E800" s="117">
        <v>16210000000</v>
      </c>
      <c r="F800" s="39" t="s">
        <v>849</v>
      </c>
      <c r="G800" s="58">
        <v>250</v>
      </c>
      <c r="H800" s="95">
        <v>2000</v>
      </c>
      <c r="I800" s="58" t="s">
        <v>516</v>
      </c>
      <c r="J800" s="58" t="s">
        <v>19</v>
      </c>
    </row>
    <row r="801" s="2" customFormat="1" ht="90" spans="1:10">
      <c r="A801" s="57" t="s">
        <v>14</v>
      </c>
      <c r="B801" s="58" t="s">
        <v>15</v>
      </c>
      <c r="C801" s="58">
        <v>482</v>
      </c>
      <c r="D801" s="62">
        <v>33903000000</v>
      </c>
      <c r="E801" s="117">
        <v>16210000000</v>
      </c>
      <c r="F801" s="39" t="s">
        <v>850</v>
      </c>
      <c r="G801" s="58">
        <v>20000</v>
      </c>
      <c r="H801" s="95">
        <v>19000</v>
      </c>
      <c r="I801" s="58" t="s">
        <v>516</v>
      </c>
      <c r="J801" s="58" t="s">
        <v>19</v>
      </c>
    </row>
    <row r="802" s="2" customFormat="1" ht="30" spans="1:10">
      <c r="A802" s="57" t="s">
        <v>14</v>
      </c>
      <c r="B802" s="58" t="s">
        <v>15</v>
      </c>
      <c r="C802" s="58">
        <v>482</v>
      </c>
      <c r="D802" s="62">
        <v>33903000000</v>
      </c>
      <c r="E802" s="117">
        <v>16210000000</v>
      </c>
      <c r="F802" s="39" t="s">
        <v>851</v>
      </c>
      <c r="G802" s="58">
        <v>200</v>
      </c>
      <c r="H802" s="95">
        <v>850</v>
      </c>
      <c r="I802" s="58" t="s">
        <v>516</v>
      </c>
      <c r="J802" s="58" t="s">
        <v>19</v>
      </c>
    </row>
    <row r="803" s="2" customFormat="1" ht="90" spans="1:10">
      <c r="A803" s="57" t="s">
        <v>14</v>
      </c>
      <c r="B803" s="58" t="s">
        <v>15</v>
      </c>
      <c r="C803" s="58">
        <v>482</v>
      </c>
      <c r="D803" s="62">
        <v>33903000000</v>
      </c>
      <c r="E803" s="117">
        <v>16210000000</v>
      </c>
      <c r="F803" s="39" t="s">
        <v>852</v>
      </c>
      <c r="G803" s="58">
        <v>20000</v>
      </c>
      <c r="H803" s="95">
        <v>93400</v>
      </c>
      <c r="I803" s="58" t="s">
        <v>516</v>
      </c>
      <c r="J803" s="58" t="s">
        <v>19</v>
      </c>
    </row>
    <row r="804" s="2" customFormat="1" ht="75" spans="1:10">
      <c r="A804" s="57" t="s">
        <v>14</v>
      </c>
      <c r="B804" s="58" t="s">
        <v>15</v>
      </c>
      <c r="C804" s="58">
        <v>482</v>
      </c>
      <c r="D804" s="62">
        <v>33903000000</v>
      </c>
      <c r="E804" s="117">
        <v>16210000000</v>
      </c>
      <c r="F804" s="39" t="s">
        <v>853</v>
      </c>
      <c r="G804" s="58">
        <v>10</v>
      </c>
      <c r="H804" s="95">
        <v>3187.6</v>
      </c>
      <c r="I804" s="58" t="s">
        <v>516</v>
      </c>
      <c r="J804" s="58" t="s">
        <v>19</v>
      </c>
    </row>
    <row r="805" s="2" customFormat="1" ht="45" spans="1:10">
      <c r="A805" s="57" t="s">
        <v>14</v>
      </c>
      <c r="B805" s="58" t="s">
        <v>15</v>
      </c>
      <c r="C805" s="58">
        <v>482</v>
      </c>
      <c r="D805" s="62">
        <v>33903000000</v>
      </c>
      <c r="E805" s="117">
        <v>16210000000</v>
      </c>
      <c r="F805" s="39" t="s">
        <v>854</v>
      </c>
      <c r="G805" s="58">
        <v>10</v>
      </c>
      <c r="H805" s="95">
        <v>792.4</v>
      </c>
      <c r="I805" s="58" t="s">
        <v>516</v>
      </c>
      <c r="J805" s="58" t="s">
        <v>19</v>
      </c>
    </row>
    <row r="806" s="2" customFormat="1" ht="90" spans="1:10">
      <c r="A806" s="57" t="s">
        <v>14</v>
      </c>
      <c r="B806" s="58" t="s">
        <v>15</v>
      </c>
      <c r="C806" s="58">
        <v>482</v>
      </c>
      <c r="D806" s="62">
        <v>33903000000</v>
      </c>
      <c r="E806" s="117">
        <v>16210000000</v>
      </c>
      <c r="F806" s="39" t="s">
        <v>855</v>
      </c>
      <c r="G806" s="58">
        <v>10</v>
      </c>
      <c r="H806" s="95">
        <v>2100</v>
      </c>
      <c r="I806" s="58" t="s">
        <v>516</v>
      </c>
      <c r="J806" s="58" t="s">
        <v>19</v>
      </c>
    </row>
    <row r="807" s="2" customFormat="1" ht="45" spans="1:10">
      <c r="A807" s="57" t="s">
        <v>14</v>
      </c>
      <c r="B807" s="58" t="s">
        <v>15</v>
      </c>
      <c r="C807" s="58">
        <v>482</v>
      </c>
      <c r="D807" s="62">
        <v>33903000000</v>
      </c>
      <c r="E807" s="117">
        <v>16210000000</v>
      </c>
      <c r="F807" s="39" t="s">
        <v>856</v>
      </c>
      <c r="G807" s="58">
        <v>120</v>
      </c>
      <c r="H807" s="95">
        <v>1034.4</v>
      </c>
      <c r="I807" s="58" t="s">
        <v>516</v>
      </c>
      <c r="J807" s="58" t="s">
        <v>19</v>
      </c>
    </row>
    <row r="808" s="2" customFormat="1" ht="75" spans="1:10">
      <c r="A808" s="57" t="s">
        <v>14</v>
      </c>
      <c r="B808" s="58" t="s">
        <v>15</v>
      </c>
      <c r="C808" s="58">
        <v>482</v>
      </c>
      <c r="D808" s="62">
        <v>33903000000</v>
      </c>
      <c r="E808" s="117">
        <v>16210000000</v>
      </c>
      <c r="F808" s="39" t="s">
        <v>857</v>
      </c>
      <c r="G808" s="58">
        <v>300</v>
      </c>
      <c r="H808" s="95">
        <v>4998</v>
      </c>
      <c r="I808" s="58" t="s">
        <v>516</v>
      </c>
      <c r="J808" s="58" t="s">
        <v>19</v>
      </c>
    </row>
    <row r="809" s="2" customFormat="1" ht="60" spans="1:10">
      <c r="A809" s="57" t="s">
        <v>14</v>
      </c>
      <c r="B809" s="58" t="s">
        <v>15</v>
      </c>
      <c r="C809" s="58">
        <v>482</v>
      </c>
      <c r="D809" s="62">
        <v>33903000000</v>
      </c>
      <c r="E809" s="117">
        <v>16210000000</v>
      </c>
      <c r="F809" s="39" t="s">
        <v>858</v>
      </c>
      <c r="G809" s="58">
        <v>400</v>
      </c>
      <c r="H809" s="95">
        <v>2748</v>
      </c>
      <c r="I809" s="58" t="s">
        <v>516</v>
      </c>
      <c r="J809" s="58" t="s">
        <v>19</v>
      </c>
    </row>
    <row r="810" s="2" customFormat="1" ht="60" spans="1:10">
      <c r="A810" s="57" t="s">
        <v>14</v>
      </c>
      <c r="B810" s="58" t="s">
        <v>15</v>
      </c>
      <c r="C810" s="58">
        <v>482</v>
      </c>
      <c r="D810" s="62">
        <v>33903000000</v>
      </c>
      <c r="E810" s="117">
        <v>16210000000</v>
      </c>
      <c r="F810" s="39" t="s">
        <v>859</v>
      </c>
      <c r="G810" s="58">
        <v>400</v>
      </c>
      <c r="H810" s="95">
        <v>1600</v>
      </c>
      <c r="I810" s="58" t="s">
        <v>516</v>
      </c>
      <c r="J810" s="58" t="s">
        <v>19</v>
      </c>
    </row>
    <row r="811" s="2" customFormat="1" ht="75" spans="1:10">
      <c r="A811" s="57" t="s">
        <v>14</v>
      </c>
      <c r="B811" s="58" t="s">
        <v>15</v>
      </c>
      <c r="C811" s="58">
        <v>482</v>
      </c>
      <c r="D811" s="62">
        <v>33903000000</v>
      </c>
      <c r="E811" s="117">
        <v>16210000000</v>
      </c>
      <c r="F811" s="39" t="s">
        <v>860</v>
      </c>
      <c r="G811" s="58">
        <v>200</v>
      </c>
      <c r="H811" s="95">
        <v>1574</v>
      </c>
      <c r="I811" s="58" t="s">
        <v>516</v>
      </c>
      <c r="J811" s="58" t="s">
        <v>19</v>
      </c>
    </row>
    <row r="812" s="2" customFormat="1" ht="75" spans="1:10">
      <c r="A812" s="57" t="s">
        <v>14</v>
      </c>
      <c r="B812" s="58" t="s">
        <v>15</v>
      </c>
      <c r="C812" s="58">
        <v>482</v>
      </c>
      <c r="D812" s="62">
        <v>33903000000</v>
      </c>
      <c r="E812" s="117">
        <v>16210000000</v>
      </c>
      <c r="F812" s="39" t="s">
        <v>861</v>
      </c>
      <c r="G812" s="58">
        <v>100</v>
      </c>
      <c r="H812" s="95">
        <v>1572</v>
      </c>
      <c r="I812" s="58" t="s">
        <v>516</v>
      </c>
      <c r="J812" s="58" t="s">
        <v>19</v>
      </c>
    </row>
    <row r="813" s="2" customFormat="1" ht="75" spans="1:10">
      <c r="A813" s="57" t="s">
        <v>14</v>
      </c>
      <c r="B813" s="58" t="s">
        <v>15</v>
      </c>
      <c r="C813" s="58">
        <v>482</v>
      </c>
      <c r="D813" s="62">
        <v>33903000000</v>
      </c>
      <c r="E813" s="117">
        <v>16210000000</v>
      </c>
      <c r="F813" s="39" t="s">
        <v>862</v>
      </c>
      <c r="G813" s="58">
        <v>50</v>
      </c>
      <c r="H813" s="95">
        <v>1459</v>
      </c>
      <c r="I813" s="58" t="s">
        <v>516</v>
      </c>
      <c r="J813" s="58" t="s">
        <v>19</v>
      </c>
    </row>
    <row r="814" s="2" customFormat="1" ht="45" spans="1:10">
      <c r="A814" s="57" t="s">
        <v>14</v>
      </c>
      <c r="B814" s="58" t="s">
        <v>15</v>
      </c>
      <c r="C814" s="58">
        <v>482</v>
      </c>
      <c r="D814" s="62">
        <v>33903000000</v>
      </c>
      <c r="E814" s="117">
        <v>16210000000</v>
      </c>
      <c r="F814" s="39" t="s">
        <v>863</v>
      </c>
      <c r="G814" s="58">
        <v>800</v>
      </c>
      <c r="H814" s="95">
        <v>5520</v>
      </c>
      <c r="I814" s="58" t="s">
        <v>516</v>
      </c>
      <c r="J814" s="58" t="s">
        <v>19</v>
      </c>
    </row>
    <row r="815" s="2" customFormat="1" ht="75" spans="1:10">
      <c r="A815" s="57" t="s">
        <v>14</v>
      </c>
      <c r="B815" s="58" t="s">
        <v>15</v>
      </c>
      <c r="C815" s="58">
        <v>482</v>
      </c>
      <c r="D815" s="62">
        <v>33903000000</v>
      </c>
      <c r="E815" s="117">
        <v>16210000000</v>
      </c>
      <c r="F815" s="39" t="s">
        <v>864</v>
      </c>
      <c r="G815" s="58">
        <v>5000</v>
      </c>
      <c r="H815" s="95">
        <v>6250</v>
      </c>
      <c r="I815" s="58" t="s">
        <v>516</v>
      </c>
      <c r="J815" s="58" t="s">
        <v>19</v>
      </c>
    </row>
    <row r="816" s="2" customFormat="1" ht="45" spans="1:10">
      <c r="A816" s="57" t="s">
        <v>14</v>
      </c>
      <c r="B816" s="58" t="s">
        <v>15</v>
      </c>
      <c r="C816" s="58">
        <v>482</v>
      </c>
      <c r="D816" s="62">
        <v>33903000000</v>
      </c>
      <c r="E816" s="117">
        <v>16210000000</v>
      </c>
      <c r="F816" s="39" t="s">
        <v>865</v>
      </c>
      <c r="G816" s="58">
        <v>80</v>
      </c>
      <c r="H816" s="95">
        <v>1000</v>
      </c>
      <c r="I816" s="58" t="s">
        <v>516</v>
      </c>
      <c r="J816" s="58" t="s">
        <v>19</v>
      </c>
    </row>
    <row r="817" s="2" customFormat="1" ht="45" spans="1:10">
      <c r="A817" s="57" t="s">
        <v>14</v>
      </c>
      <c r="B817" s="58" t="s">
        <v>15</v>
      </c>
      <c r="C817" s="58">
        <v>482</v>
      </c>
      <c r="D817" s="62">
        <v>33903000000</v>
      </c>
      <c r="E817" s="117">
        <v>16210000000</v>
      </c>
      <c r="F817" s="39" t="s">
        <v>866</v>
      </c>
      <c r="G817" s="58">
        <v>60</v>
      </c>
      <c r="H817" s="95">
        <v>164.4</v>
      </c>
      <c r="I817" s="58" t="s">
        <v>516</v>
      </c>
      <c r="J817" s="58" t="s">
        <v>19</v>
      </c>
    </row>
    <row r="818" s="2" customFormat="1" ht="90" spans="1:10">
      <c r="A818" s="57" t="s">
        <v>14</v>
      </c>
      <c r="B818" s="58" t="s">
        <v>15</v>
      </c>
      <c r="C818" s="58">
        <v>482</v>
      </c>
      <c r="D818" s="62">
        <v>33903000000</v>
      </c>
      <c r="E818" s="117">
        <v>16210000000</v>
      </c>
      <c r="F818" s="39" t="s">
        <v>867</v>
      </c>
      <c r="G818" s="58">
        <v>60</v>
      </c>
      <c r="H818" s="95">
        <v>128.4</v>
      </c>
      <c r="I818" s="58" t="s">
        <v>516</v>
      </c>
      <c r="J818" s="58" t="s">
        <v>19</v>
      </c>
    </row>
    <row r="819" s="2" customFormat="1" ht="45" spans="1:10">
      <c r="A819" s="57" t="s">
        <v>14</v>
      </c>
      <c r="B819" s="58" t="s">
        <v>15</v>
      </c>
      <c r="C819" s="58">
        <v>482</v>
      </c>
      <c r="D819" s="62">
        <v>33903000000</v>
      </c>
      <c r="E819" s="117">
        <v>16210000000</v>
      </c>
      <c r="F819" s="39" t="s">
        <v>868</v>
      </c>
      <c r="G819" s="58">
        <v>60</v>
      </c>
      <c r="H819" s="95">
        <v>135.6</v>
      </c>
      <c r="I819" s="58" t="s">
        <v>516</v>
      </c>
      <c r="J819" s="58" t="s">
        <v>19</v>
      </c>
    </row>
    <row r="820" s="2" customFormat="1" ht="60" spans="1:10">
      <c r="A820" s="57" t="s">
        <v>14</v>
      </c>
      <c r="B820" s="58" t="s">
        <v>15</v>
      </c>
      <c r="C820" s="58">
        <v>482</v>
      </c>
      <c r="D820" s="62">
        <v>33903000000</v>
      </c>
      <c r="E820" s="117">
        <v>16210000000</v>
      </c>
      <c r="F820" s="39" t="s">
        <v>869</v>
      </c>
      <c r="G820" s="58">
        <v>10</v>
      </c>
      <c r="H820" s="95">
        <v>1396.5</v>
      </c>
      <c r="I820" s="58" t="s">
        <v>516</v>
      </c>
      <c r="J820" s="58" t="s">
        <v>19</v>
      </c>
    </row>
    <row r="821" s="2" customFormat="1" ht="45" spans="1:10">
      <c r="A821" s="57" t="s">
        <v>14</v>
      </c>
      <c r="B821" s="58" t="s">
        <v>15</v>
      </c>
      <c r="C821" s="58">
        <v>482</v>
      </c>
      <c r="D821" s="62">
        <v>33903000000</v>
      </c>
      <c r="E821" s="117">
        <v>16210000000</v>
      </c>
      <c r="F821" s="39" t="s">
        <v>870</v>
      </c>
      <c r="G821" s="58">
        <v>60</v>
      </c>
      <c r="H821" s="95">
        <v>528.6</v>
      </c>
      <c r="I821" s="58" t="s">
        <v>516</v>
      </c>
      <c r="J821" s="58" t="s">
        <v>19</v>
      </c>
    </row>
    <row r="822" s="2" customFormat="1" ht="60" spans="1:10">
      <c r="A822" s="57" t="s">
        <v>14</v>
      </c>
      <c r="B822" s="58" t="s">
        <v>15</v>
      </c>
      <c r="C822" s="58">
        <v>482</v>
      </c>
      <c r="D822" s="62">
        <v>33903000000</v>
      </c>
      <c r="E822" s="117">
        <v>16210000000</v>
      </c>
      <c r="F822" s="39" t="s">
        <v>871</v>
      </c>
      <c r="G822" s="58">
        <v>40</v>
      </c>
      <c r="H822" s="95">
        <v>300</v>
      </c>
      <c r="I822" s="58" t="s">
        <v>516</v>
      </c>
      <c r="J822" s="58" t="s">
        <v>19</v>
      </c>
    </row>
    <row r="823" s="2" customFormat="1" ht="30" spans="1:10">
      <c r="A823" s="57" t="s">
        <v>14</v>
      </c>
      <c r="B823" s="58" t="s">
        <v>15</v>
      </c>
      <c r="C823" s="58">
        <v>482</v>
      </c>
      <c r="D823" s="62">
        <v>33903000000</v>
      </c>
      <c r="E823" s="117">
        <v>16210000000</v>
      </c>
      <c r="F823" s="39" t="s">
        <v>872</v>
      </c>
      <c r="G823" s="58">
        <v>30</v>
      </c>
      <c r="H823" s="95">
        <v>750</v>
      </c>
      <c r="I823" s="58" t="s">
        <v>516</v>
      </c>
      <c r="J823" s="58" t="s">
        <v>19</v>
      </c>
    </row>
    <row r="824" s="2" customFormat="1" ht="45" spans="1:10">
      <c r="A824" s="57" t="s">
        <v>14</v>
      </c>
      <c r="B824" s="58" t="s">
        <v>15</v>
      </c>
      <c r="C824" s="58">
        <v>482</v>
      </c>
      <c r="D824" s="62">
        <v>33903000000</v>
      </c>
      <c r="E824" s="117">
        <v>16210000000</v>
      </c>
      <c r="F824" s="39" t="s">
        <v>873</v>
      </c>
      <c r="G824" s="58">
        <v>40</v>
      </c>
      <c r="H824" s="95">
        <v>449.6</v>
      </c>
      <c r="I824" s="58" t="s">
        <v>516</v>
      </c>
      <c r="J824" s="58" t="s">
        <v>19</v>
      </c>
    </row>
    <row r="825" s="2" customFormat="1" ht="45" spans="1:10">
      <c r="A825" s="57" t="s">
        <v>14</v>
      </c>
      <c r="B825" s="58" t="s">
        <v>15</v>
      </c>
      <c r="C825" s="58">
        <v>482</v>
      </c>
      <c r="D825" s="62">
        <v>33903000000</v>
      </c>
      <c r="E825" s="117">
        <v>16210000000</v>
      </c>
      <c r="F825" s="39" t="s">
        <v>874</v>
      </c>
      <c r="G825" s="58">
        <v>40</v>
      </c>
      <c r="H825" s="95">
        <v>358.4</v>
      </c>
      <c r="I825" s="58" t="s">
        <v>516</v>
      </c>
      <c r="J825" s="58" t="s">
        <v>19</v>
      </c>
    </row>
    <row r="826" s="9" customFormat="1" ht="165" spans="1:10">
      <c r="A826" s="43" t="s">
        <v>14</v>
      </c>
      <c r="B826" s="71" t="s">
        <v>15</v>
      </c>
      <c r="C826" s="71">
        <v>482</v>
      </c>
      <c r="D826" s="72">
        <v>33903000000</v>
      </c>
      <c r="E826" s="119">
        <v>26210000000</v>
      </c>
      <c r="F826" s="47" t="s">
        <v>875</v>
      </c>
      <c r="G826" s="71">
        <v>20</v>
      </c>
      <c r="H826" s="120">
        <v>11120</v>
      </c>
      <c r="I826" s="71" t="s">
        <v>516</v>
      </c>
      <c r="J826" s="71" t="s">
        <v>19</v>
      </c>
    </row>
    <row r="827" s="2" customFormat="1" ht="75" spans="1:10">
      <c r="A827" s="57" t="s">
        <v>14</v>
      </c>
      <c r="B827" s="58" t="s">
        <v>15</v>
      </c>
      <c r="C827" s="58">
        <v>482</v>
      </c>
      <c r="D827" s="62">
        <v>33903000000</v>
      </c>
      <c r="E827" s="117">
        <v>26210000000</v>
      </c>
      <c r="F827" s="39" t="s">
        <v>876</v>
      </c>
      <c r="G827" s="58">
        <v>20</v>
      </c>
      <c r="H827" s="95">
        <v>4997.8</v>
      </c>
      <c r="I827" s="58" t="s">
        <v>516</v>
      </c>
      <c r="J827" s="58" t="s">
        <v>19</v>
      </c>
    </row>
    <row r="828" s="2" customFormat="1" ht="60" spans="1:10">
      <c r="A828" s="57" t="s">
        <v>14</v>
      </c>
      <c r="B828" s="58" t="s">
        <v>15</v>
      </c>
      <c r="C828" s="58">
        <v>482</v>
      </c>
      <c r="D828" s="62">
        <v>33903000000</v>
      </c>
      <c r="E828" s="117">
        <v>26210000000</v>
      </c>
      <c r="F828" s="39" t="s">
        <v>877</v>
      </c>
      <c r="G828" s="58">
        <v>10</v>
      </c>
      <c r="H828" s="95">
        <v>3765.5</v>
      </c>
      <c r="I828" s="58" t="s">
        <v>516</v>
      </c>
      <c r="J828" s="58" t="s">
        <v>19</v>
      </c>
    </row>
    <row r="829" s="2" customFormat="1" ht="60" spans="1:10">
      <c r="A829" s="57" t="s">
        <v>14</v>
      </c>
      <c r="B829" s="58" t="s">
        <v>15</v>
      </c>
      <c r="C829" s="58">
        <v>482</v>
      </c>
      <c r="D829" s="62">
        <v>33903000000</v>
      </c>
      <c r="E829" s="117">
        <v>26210000000</v>
      </c>
      <c r="F829" s="39" t="s">
        <v>878</v>
      </c>
      <c r="G829" s="58">
        <v>10</v>
      </c>
      <c r="H829" s="95">
        <v>3765.5</v>
      </c>
      <c r="I829" s="58" t="s">
        <v>516</v>
      </c>
      <c r="J829" s="58" t="s">
        <v>19</v>
      </c>
    </row>
    <row r="830" s="2" customFormat="1" ht="45" spans="1:10">
      <c r="A830" s="57" t="s">
        <v>14</v>
      </c>
      <c r="B830" s="58" t="s">
        <v>15</v>
      </c>
      <c r="C830" s="58">
        <v>482</v>
      </c>
      <c r="D830" s="62">
        <v>33903000000</v>
      </c>
      <c r="E830" s="117">
        <v>26210000000</v>
      </c>
      <c r="F830" s="39" t="s">
        <v>879</v>
      </c>
      <c r="G830" s="58">
        <v>5000</v>
      </c>
      <c r="H830" s="95">
        <v>650</v>
      </c>
      <c r="I830" s="58" t="s">
        <v>516</v>
      </c>
      <c r="J830" s="58" t="s">
        <v>19</v>
      </c>
    </row>
    <row r="831" s="2" customFormat="1" ht="45" spans="1:10">
      <c r="A831" s="57" t="s">
        <v>14</v>
      </c>
      <c r="B831" s="58" t="s">
        <v>15</v>
      </c>
      <c r="C831" s="58">
        <v>482</v>
      </c>
      <c r="D831" s="62">
        <v>33903000000</v>
      </c>
      <c r="E831" s="117">
        <v>26210000000</v>
      </c>
      <c r="F831" s="39" t="s">
        <v>880</v>
      </c>
      <c r="G831" s="58">
        <v>5000</v>
      </c>
      <c r="H831" s="95">
        <v>650</v>
      </c>
      <c r="I831" s="58" t="s">
        <v>516</v>
      </c>
      <c r="J831" s="58" t="s">
        <v>19</v>
      </c>
    </row>
    <row r="832" s="2" customFormat="1" ht="30" spans="1:10">
      <c r="A832" s="57" t="s">
        <v>14</v>
      </c>
      <c r="B832" s="58" t="s">
        <v>15</v>
      </c>
      <c r="C832" s="58">
        <v>482</v>
      </c>
      <c r="D832" s="62">
        <v>33903000000</v>
      </c>
      <c r="E832" s="117">
        <v>26210000000</v>
      </c>
      <c r="F832" s="39" t="s">
        <v>881</v>
      </c>
      <c r="G832" s="58">
        <v>30</v>
      </c>
      <c r="H832" s="95">
        <v>1549.8</v>
      </c>
      <c r="I832" s="58" t="s">
        <v>516</v>
      </c>
      <c r="J832" s="58" t="s">
        <v>19</v>
      </c>
    </row>
    <row r="833" s="2" customFormat="1" ht="30" spans="1:10">
      <c r="A833" s="57" t="s">
        <v>14</v>
      </c>
      <c r="B833" s="58" t="s">
        <v>15</v>
      </c>
      <c r="C833" s="58">
        <v>482</v>
      </c>
      <c r="D833" s="62">
        <v>33903000000</v>
      </c>
      <c r="E833" s="117">
        <v>26210000000</v>
      </c>
      <c r="F833" s="39" t="s">
        <v>882</v>
      </c>
      <c r="G833" s="58">
        <v>30</v>
      </c>
      <c r="H833" s="95">
        <v>1549.8</v>
      </c>
      <c r="I833" s="58" t="s">
        <v>516</v>
      </c>
      <c r="J833" s="58" t="s">
        <v>19</v>
      </c>
    </row>
    <row r="834" s="2" customFormat="1" ht="60" spans="1:10">
      <c r="A834" s="57" t="s">
        <v>14</v>
      </c>
      <c r="B834" s="58" t="s">
        <v>15</v>
      </c>
      <c r="C834" s="58">
        <v>482</v>
      </c>
      <c r="D834" s="62">
        <v>33903000000</v>
      </c>
      <c r="E834" s="117">
        <v>26210000000</v>
      </c>
      <c r="F834" s="39" t="s">
        <v>883</v>
      </c>
      <c r="G834" s="58">
        <v>200</v>
      </c>
      <c r="H834" s="95">
        <v>2500</v>
      </c>
      <c r="I834" s="58" t="s">
        <v>516</v>
      </c>
      <c r="J834" s="58" t="s">
        <v>19</v>
      </c>
    </row>
    <row r="835" s="2" customFormat="1" ht="60" spans="1:10">
      <c r="A835" s="57" t="s">
        <v>14</v>
      </c>
      <c r="B835" s="58" t="s">
        <v>15</v>
      </c>
      <c r="C835" s="58">
        <v>482</v>
      </c>
      <c r="D835" s="62">
        <v>33903000000</v>
      </c>
      <c r="E835" s="117">
        <v>26210000000</v>
      </c>
      <c r="F835" s="39" t="s">
        <v>884</v>
      </c>
      <c r="G835" s="58">
        <v>200</v>
      </c>
      <c r="H835" s="95">
        <v>2500</v>
      </c>
      <c r="I835" s="58" t="s">
        <v>516</v>
      </c>
      <c r="J835" s="58" t="s">
        <v>19</v>
      </c>
    </row>
    <row r="836" s="2" customFormat="1" ht="60" spans="1:10">
      <c r="A836" s="57" t="s">
        <v>14</v>
      </c>
      <c r="B836" s="58" t="s">
        <v>15</v>
      </c>
      <c r="C836" s="58">
        <v>482</v>
      </c>
      <c r="D836" s="62">
        <v>33903000000</v>
      </c>
      <c r="E836" s="117">
        <v>26210000000</v>
      </c>
      <c r="F836" s="39" t="s">
        <v>885</v>
      </c>
      <c r="G836" s="58">
        <v>100</v>
      </c>
      <c r="H836" s="95">
        <v>17358</v>
      </c>
      <c r="I836" s="58" t="s">
        <v>516</v>
      </c>
      <c r="J836" s="58" t="s">
        <v>19</v>
      </c>
    </row>
    <row r="837" s="2" customFormat="1" ht="60" spans="1:10">
      <c r="A837" s="57" t="s">
        <v>14</v>
      </c>
      <c r="B837" s="58" t="s">
        <v>15</v>
      </c>
      <c r="C837" s="58">
        <v>482</v>
      </c>
      <c r="D837" s="62">
        <v>33903000000</v>
      </c>
      <c r="E837" s="117">
        <v>26210000000</v>
      </c>
      <c r="F837" s="39" t="s">
        <v>886</v>
      </c>
      <c r="G837" s="58">
        <v>25</v>
      </c>
      <c r="H837" s="95">
        <v>5223.75</v>
      </c>
      <c r="I837" s="58" t="s">
        <v>516</v>
      </c>
      <c r="J837" s="58" t="s">
        <v>19</v>
      </c>
    </row>
    <row r="838" s="2" customFormat="1" ht="60" spans="1:10">
      <c r="A838" s="57" t="s">
        <v>14</v>
      </c>
      <c r="B838" s="58" t="s">
        <v>15</v>
      </c>
      <c r="C838" s="58">
        <v>482</v>
      </c>
      <c r="D838" s="62">
        <v>33903000000</v>
      </c>
      <c r="E838" s="117">
        <v>26210000000</v>
      </c>
      <c r="F838" s="39" t="s">
        <v>887</v>
      </c>
      <c r="G838" s="58">
        <v>1</v>
      </c>
      <c r="H838" s="95">
        <v>535.26</v>
      </c>
      <c r="I838" s="58" t="s">
        <v>516</v>
      </c>
      <c r="J838" s="58" t="s">
        <v>19</v>
      </c>
    </row>
    <row r="839" s="2" customFormat="1" ht="75" spans="1:10">
      <c r="A839" s="57" t="s">
        <v>14</v>
      </c>
      <c r="B839" s="58" t="s">
        <v>15</v>
      </c>
      <c r="C839" s="58">
        <v>482</v>
      </c>
      <c r="D839" s="62">
        <v>33903000000</v>
      </c>
      <c r="E839" s="117">
        <v>26210000000</v>
      </c>
      <c r="F839" s="39" t="s">
        <v>888</v>
      </c>
      <c r="G839" s="58">
        <v>1</v>
      </c>
      <c r="H839" s="95">
        <v>851.66</v>
      </c>
      <c r="I839" s="58" t="s">
        <v>516</v>
      </c>
      <c r="J839" s="58" t="s">
        <v>19</v>
      </c>
    </row>
    <row r="840" s="2" customFormat="1" ht="60" spans="1:10">
      <c r="A840" s="57" t="s">
        <v>14</v>
      </c>
      <c r="B840" s="58" t="s">
        <v>15</v>
      </c>
      <c r="C840" s="58">
        <v>482</v>
      </c>
      <c r="D840" s="62">
        <v>33903000000</v>
      </c>
      <c r="E840" s="117">
        <v>26210000000</v>
      </c>
      <c r="F840" s="39" t="s">
        <v>889</v>
      </c>
      <c r="G840" s="58">
        <v>30</v>
      </c>
      <c r="H840" s="95">
        <v>427.8</v>
      </c>
      <c r="I840" s="58" t="s">
        <v>516</v>
      </c>
      <c r="J840" s="58" t="s">
        <v>19</v>
      </c>
    </row>
    <row r="841" s="2" customFormat="1" ht="60" spans="1:10">
      <c r="A841" s="57" t="s">
        <v>14</v>
      </c>
      <c r="B841" s="58" t="s">
        <v>15</v>
      </c>
      <c r="C841" s="58">
        <v>482</v>
      </c>
      <c r="D841" s="62">
        <v>33903000000</v>
      </c>
      <c r="E841" s="117">
        <v>26210000000</v>
      </c>
      <c r="F841" s="39" t="s">
        <v>890</v>
      </c>
      <c r="G841" s="58">
        <v>30</v>
      </c>
      <c r="H841" s="95">
        <v>427.8</v>
      </c>
      <c r="I841" s="58" t="s">
        <v>516</v>
      </c>
      <c r="J841" s="58" t="s">
        <v>19</v>
      </c>
    </row>
    <row r="842" s="2" customFormat="1" ht="60" spans="1:10">
      <c r="A842" s="57" t="s">
        <v>14</v>
      </c>
      <c r="B842" s="58" t="s">
        <v>15</v>
      </c>
      <c r="C842" s="58">
        <v>482</v>
      </c>
      <c r="D842" s="62">
        <v>33903000000</v>
      </c>
      <c r="E842" s="117">
        <v>26210000000</v>
      </c>
      <c r="F842" s="39" t="s">
        <v>891</v>
      </c>
      <c r="G842" s="58">
        <v>30</v>
      </c>
      <c r="H842" s="95">
        <v>427.8</v>
      </c>
      <c r="I842" s="58" t="s">
        <v>516</v>
      </c>
      <c r="J842" s="58" t="s">
        <v>19</v>
      </c>
    </row>
    <row r="843" s="2" customFormat="1" ht="60" spans="1:10">
      <c r="A843" s="57" t="s">
        <v>14</v>
      </c>
      <c r="B843" s="58" t="s">
        <v>15</v>
      </c>
      <c r="C843" s="58">
        <v>482</v>
      </c>
      <c r="D843" s="62">
        <v>33903000000</v>
      </c>
      <c r="E843" s="117">
        <v>26210000000</v>
      </c>
      <c r="F843" s="39" t="s">
        <v>892</v>
      </c>
      <c r="G843" s="58">
        <v>30</v>
      </c>
      <c r="H843" s="95">
        <v>427.8</v>
      </c>
      <c r="I843" s="58" t="s">
        <v>516</v>
      </c>
      <c r="J843" s="58" t="s">
        <v>19</v>
      </c>
    </row>
    <row r="844" s="2" customFormat="1" ht="60" spans="1:10">
      <c r="A844" s="57" t="s">
        <v>14</v>
      </c>
      <c r="B844" s="58" t="s">
        <v>15</v>
      </c>
      <c r="C844" s="58">
        <v>482</v>
      </c>
      <c r="D844" s="62">
        <v>33903000000</v>
      </c>
      <c r="E844" s="117">
        <v>26210000000</v>
      </c>
      <c r="F844" s="39" t="s">
        <v>893</v>
      </c>
      <c r="G844" s="58">
        <v>30</v>
      </c>
      <c r="H844" s="95">
        <v>427.8</v>
      </c>
      <c r="I844" s="58" t="s">
        <v>516</v>
      </c>
      <c r="J844" s="58" t="s">
        <v>19</v>
      </c>
    </row>
    <row r="845" s="2" customFormat="1" ht="60" spans="1:10">
      <c r="A845" s="57" t="s">
        <v>14</v>
      </c>
      <c r="B845" s="58" t="s">
        <v>15</v>
      </c>
      <c r="C845" s="58">
        <v>482</v>
      </c>
      <c r="D845" s="62">
        <v>33903000000</v>
      </c>
      <c r="E845" s="117">
        <v>26210000000</v>
      </c>
      <c r="F845" s="39" t="s">
        <v>894</v>
      </c>
      <c r="G845" s="58">
        <v>30</v>
      </c>
      <c r="H845" s="95">
        <v>427.8</v>
      </c>
      <c r="I845" s="58" t="s">
        <v>516</v>
      </c>
      <c r="J845" s="58" t="s">
        <v>19</v>
      </c>
    </row>
    <row r="846" s="2" customFormat="1" ht="60" spans="1:10">
      <c r="A846" s="57" t="s">
        <v>14</v>
      </c>
      <c r="B846" s="58" t="s">
        <v>15</v>
      </c>
      <c r="C846" s="58">
        <v>482</v>
      </c>
      <c r="D846" s="62">
        <v>33903000000</v>
      </c>
      <c r="E846" s="117">
        <v>26210000000</v>
      </c>
      <c r="F846" s="39" t="s">
        <v>895</v>
      </c>
      <c r="G846" s="58">
        <v>30</v>
      </c>
      <c r="H846" s="95">
        <v>286.5</v>
      </c>
      <c r="I846" s="58" t="s">
        <v>516</v>
      </c>
      <c r="J846" s="58" t="s">
        <v>19</v>
      </c>
    </row>
    <row r="847" s="2" customFormat="1" ht="60" spans="1:10">
      <c r="A847" s="57" t="s">
        <v>14</v>
      </c>
      <c r="B847" s="58" t="s">
        <v>15</v>
      </c>
      <c r="C847" s="58">
        <v>482</v>
      </c>
      <c r="D847" s="62">
        <v>33903000000</v>
      </c>
      <c r="E847" s="117">
        <v>26210000000</v>
      </c>
      <c r="F847" s="39" t="s">
        <v>896</v>
      </c>
      <c r="G847" s="58">
        <v>30</v>
      </c>
      <c r="H847" s="95">
        <v>286.5</v>
      </c>
      <c r="I847" s="58" t="s">
        <v>516</v>
      </c>
      <c r="J847" s="58" t="s">
        <v>19</v>
      </c>
    </row>
    <row r="848" s="2" customFormat="1" ht="60" spans="1:10">
      <c r="A848" s="57" t="s">
        <v>14</v>
      </c>
      <c r="B848" s="58" t="s">
        <v>15</v>
      </c>
      <c r="C848" s="58">
        <v>482</v>
      </c>
      <c r="D848" s="62">
        <v>33903000000</v>
      </c>
      <c r="E848" s="117">
        <v>26210000000</v>
      </c>
      <c r="F848" s="39" t="s">
        <v>897</v>
      </c>
      <c r="G848" s="58">
        <v>30</v>
      </c>
      <c r="H848" s="95">
        <v>286.8</v>
      </c>
      <c r="I848" s="58" t="s">
        <v>516</v>
      </c>
      <c r="J848" s="58" t="s">
        <v>19</v>
      </c>
    </row>
    <row r="849" s="2" customFormat="1" ht="60" spans="1:10">
      <c r="A849" s="57" t="s">
        <v>14</v>
      </c>
      <c r="B849" s="58" t="s">
        <v>15</v>
      </c>
      <c r="C849" s="58">
        <v>482</v>
      </c>
      <c r="D849" s="62">
        <v>33903000000</v>
      </c>
      <c r="E849" s="117">
        <v>26210000000</v>
      </c>
      <c r="F849" s="39" t="s">
        <v>898</v>
      </c>
      <c r="G849" s="58">
        <v>30</v>
      </c>
      <c r="H849" s="95">
        <v>286.8</v>
      </c>
      <c r="I849" s="58" t="s">
        <v>516</v>
      </c>
      <c r="J849" s="58" t="s">
        <v>19</v>
      </c>
    </row>
    <row r="850" s="2" customFormat="1" ht="60" spans="1:10">
      <c r="A850" s="57" t="s">
        <v>14</v>
      </c>
      <c r="B850" s="58" t="s">
        <v>15</v>
      </c>
      <c r="C850" s="58">
        <v>482</v>
      </c>
      <c r="D850" s="62">
        <v>33903000000</v>
      </c>
      <c r="E850" s="117">
        <v>26210000000</v>
      </c>
      <c r="F850" s="39" t="s">
        <v>899</v>
      </c>
      <c r="G850" s="58">
        <v>30</v>
      </c>
      <c r="H850" s="95">
        <v>286.8</v>
      </c>
      <c r="I850" s="58" t="s">
        <v>516</v>
      </c>
      <c r="J850" s="58" t="s">
        <v>19</v>
      </c>
    </row>
    <row r="851" s="2" customFormat="1" ht="60" spans="1:10">
      <c r="A851" s="57" t="s">
        <v>14</v>
      </c>
      <c r="B851" s="58" t="s">
        <v>15</v>
      </c>
      <c r="C851" s="58">
        <v>482</v>
      </c>
      <c r="D851" s="62">
        <v>33903000000</v>
      </c>
      <c r="E851" s="117">
        <v>26210000000</v>
      </c>
      <c r="F851" s="39" t="s">
        <v>900</v>
      </c>
      <c r="G851" s="58">
        <v>30</v>
      </c>
      <c r="H851" s="95">
        <v>286.8</v>
      </c>
      <c r="I851" s="58" t="s">
        <v>516</v>
      </c>
      <c r="J851" s="58" t="s">
        <v>19</v>
      </c>
    </row>
    <row r="852" s="2" customFormat="1" ht="75" spans="1:10">
      <c r="A852" s="57" t="s">
        <v>14</v>
      </c>
      <c r="B852" s="58" t="s">
        <v>15</v>
      </c>
      <c r="C852" s="58">
        <v>482</v>
      </c>
      <c r="D852" s="62">
        <v>33903000000</v>
      </c>
      <c r="E852" s="117">
        <v>26210000000</v>
      </c>
      <c r="F852" s="39" t="s">
        <v>901</v>
      </c>
      <c r="G852" s="58">
        <v>30</v>
      </c>
      <c r="H852" s="95">
        <v>249.6</v>
      </c>
      <c r="I852" s="58" t="s">
        <v>516</v>
      </c>
      <c r="J852" s="58" t="s">
        <v>19</v>
      </c>
    </row>
    <row r="853" s="2" customFormat="1" ht="75" spans="1:10">
      <c r="A853" s="57" t="s">
        <v>14</v>
      </c>
      <c r="B853" s="58" t="s">
        <v>15</v>
      </c>
      <c r="C853" s="58">
        <v>482</v>
      </c>
      <c r="D853" s="62">
        <v>33903000000</v>
      </c>
      <c r="E853" s="117">
        <v>26210000000</v>
      </c>
      <c r="F853" s="39" t="s">
        <v>902</v>
      </c>
      <c r="G853" s="58">
        <v>30</v>
      </c>
      <c r="H853" s="95">
        <v>249.3</v>
      </c>
      <c r="I853" s="58" t="s">
        <v>516</v>
      </c>
      <c r="J853" s="58" t="s">
        <v>19</v>
      </c>
    </row>
    <row r="854" s="2" customFormat="1" ht="75" spans="1:10">
      <c r="A854" s="57" t="s">
        <v>14</v>
      </c>
      <c r="B854" s="58" t="s">
        <v>15</v>
      </c>
      <c r="C854" s="58">
        <v>482</v>
      </c>
      <c r="D854" s="62">
        <v>33903000000</v>
      </c>
      <c r="E854" s="117">
        <v>26210000000</v>
      </c>
      <c r="F854" s="39" t="s">
        <v>903</v>
      </c>
      <c r="G854" s="58">
        <v>30</v>
      </c>
      <c r="H854" s="95">
        <v>249.3</v>
      </c>
      <c r="I854" s="58" t="s">
        <v>516</v>
      </c>
      <c r="J854" s="58" t="s">
        <v>19</v>
      </c>
    </row>
    <row r="855" s="2" customFormat="1" ht="75" spans="1:10">
      <c r="A855" s="57" t="s">
        <v>14</v>
      </c>
      <c r="B855" s="58" t="s">
        <v>15</v>
      </c>
      <c r="C855" s="58">
        <v>482</v>
      </c>
      <c r="D855" s="62">
        <v>33903000000</v>
      </c>
      <c r="E855" s="117">
        <v>26210000000</v>
      </c>
      <c r="F855" s="39" t="s">
        <v>904</v>
      </c>
      <c r="G855" s="58">
        <v>30</v>
      </c>
      <c r="H855" s="95">
        <v>249.3</v>
      </c>
      <c r="I855" s="58" t="s">
        <v>516</v>
      </c>
      <c r="J855" s="58" t="s">
        <v>19</v>
      </c>
    </row>
    <row r="856" s="2" customFormat="1" ht="75" spans="1:10">
      <c r="A856" s="57" t="s">
        <v>14</v>
      </c>
      <c r="B856" s="58" t="s">
        <v>15</v>
      </c>
      <c r="C856" s="58">
        <v>482</v>
      </c>
      <c r="D856" s="62">
        <v>33903000000</v>
      </c>
      <c r="E856" s="117">
        <v>26210000000</v>
      </c>
      <c r="F856" s="39" t="s">
        <v>905</v>
      </c>
      <c r="G856" s="58">
        <v>30</v>
      </c>
      <c r="H856" s="95">
        <v>259.8</v>
      </c>
      <c r="I856" s="58" t="s">
        <v>516</v>
      </c>
      <c r="J856" s="58" t="s">
        <v>19</v>
      </c>
    </row>
    <row r="857" s="2" customFormat="1" ht="75" spans="1:10">
      <c r="A857" s="57" t="s">
        <v>14</v>
      </c>
      <c r="B857" s="58" t="s">
        <v>15</v>
      </c>
      <c r="C857" s="58">
        <v>482</v>
      </c>
      <c r="D857" s="62">
        <v>33903000000</v>
      </c>
      <c r="E857" s="117">
        <v>26210000000</v>
      </c>
      <c r="F857" s="39" t="s">
        <v>906</v>
      </c>
      <c r="G857" s="58">
        <v>30</v>
      </c>
      <c r="H857" s="95">
        <v>259.5</v>
      </c>
      <c r="I857" s="58" t="s">
        <v>516</v>
      </c>
      <c r="J857" s="58" t="s">
        <v>19</v>
      </c>
    </row>
    <row r="858" s="2" customFormat="1" ht="75" spans="1:10">
      <c r="A858" s="57" t="s">
        <v>14</v>
      </c>
      <c r="B858" s="58" t="s">
        <v>15</v>
      </c>
      <c r="C858" s="58">
        <v>482</v>
      </c>
      <c r="D858" s="62">
        <v>33903000000</v>
      </c>
      <c r="E858" s="117">
        <v>26210000000</v>
      </c>
      <c r="F858" s="39" t="s">
        <v>907</v>
      </c>
      <c r="G858" s="58">
        <v>30</v>
      </c>
      <c r="H858" s="95">
        <v>259.5</v>
      </c>
      <c r="I858" s="58" t="s">
        <v>516</v>
      </c>
      <c r="J858" s="58" t="s">
        <v>19</v>
      </c>
    </row>
    <row r="859" s="2" customFormat="1" ht="45" spans="1:10">
      <c r="A859" s="57" t="s">
        <v>14</v>
      </c>
      <c r="B859" s="58" t="s">
        <v>15</v>
      </c>
      <c r="C859" s="58">
        <v>482</v>
      </c>
      <c r="D859" s="62">
        <v>33903000000</v>
      </c>
      <c r="E859" s="117">
        <v>26210000000</v>
      </c>
      <c r="F859" s="39" t="s">
        <v>908</v>
      </c>
      <c r="G859" s="58">
        <v>18</v>
      </c>
      <c r="H859" s="95">
        <v>234.18</v>
      </c>
      <c r="I859" s="58" t="s">
        <v>516</v>
      </c>
      <c r="J859" s="58" t="s">
        <v>19</v>
      </c>
    </row>
    <row r="860" s="2" customFormat="1" ht="45" spans="1:10">
      <c r="A860" s="57" t="s">
        <v>14</v>
      </c>
      <c r="B860" s="58" t="s">
        <v>15</v>
      </c>
      <c r="C860" s="58">
        <v>482</v>
      </c>
      <c r="D860" s="62">
        <v>33903000000</v>
      </c>
      <c r="E860" s="117">
        <v>26210000000</v>
      </c>
      <c r="F860" s="39" t="s">
        <v>909</v>
      </c>
      <c r="G860" s="58">
        <v>18</v>
      </c>
      <c r="H860" s="95">
        <v>234.18</v>
      </c>
      <c r="I860" s="58" t="s">
        <v>516</v>
      </c>
      <c r="J860" s="58" t="s">
        <v>19</v>
      </c>
    </row>
    <row r="861" s="2" customFormat="1" ht="60" spans="1:10">
      <c r="A861" s="57" t="s">
        <v>14</v>
      </c>
      <c r="B861" s="58" t="s">
        <v>15</v>
      </c>
      <c r="C861" s="58">
        <v>482</v>
      </c>
      <c r="D861" s="62">
        <v>33903000000</v>
      </c>
      <c r="E861" s="117">
        <v>26210000000</v>
      </c>
      <c r="F861" s="39" t="s">
        <v>910</v>
      </c>
      <c r="G861" s="58">
        <v>60</v>
      </c>
      <c r="H861" s="95">
        <v>513</v>
      </c>
      <c r="I861" s="58" t="s">
        <v>516</v>
      </c>
      <c r="J861" s="58" t="s">
        <v>19</v>
      </c>
    </row>
    <row r="862" s="2" customFormat="1" ht="60" spans="1:10">
      <c r="A862" s="57" t="s">
        <v>14</v>
      </c>
      <c r="B862" s="58" t="s">
        <v>15</v>
      </c>
      <c r="C862" s="58">
        <v>482</v>
      </c>
      <c r="D862" s="62">
        <v>33903000000</v>
      </c>
      <c r="E862" s="117">
        <v>26210000000</v>
      </c>
      <c r="F862" s="39" t="s">
        <v>911</v>
      </c>
      <c r="G862" s="58">
        <v>60</v>
      </c>
      <c r="H862" s="95">
        <v>513</v>
      </c>
      <c r="I862" s="58" t="s">
        <v>516</v>
      </c>
      <c r="J862" s="58" t="s">
        <v>19</v>
      </c>
    </row>
    <row r="863" s="2" customFormat="1" ht="60" spans="1:10">
      <c r="A863" s="57" t="s">
        <v>14</v>
      </c>
      <c r="B863" s="58" t="s">
        <v>15</v>
      </c>
      <c r="C863" s="58">
        <v>482</v>
      </c>
      <c r="D863" s="62">
        <v>33903000000</v>
      </c>
      <c r="E863" s="117">
        <v>26210000000</v>
      </c>
      <c r="F863" s="39" t="s">
        <v>912</v>
      </c>
      <c r="G863" s="58">
        <v>60</v>
      </c>
      <c r="H863" s="95">
        <v>513</v>
      </c>
      <c r="I863" s="58" t="s">
        <v>516</v>
      </c>
      <c r="J863" s="58" t="s">
        <v>19</v>
      </c>
    </row>
    <row r="864" s="2" customFormat="1" ht="60" spans="1:10">
      <c r="A864" s="57" t="s">
        <v>14</v>
      </c>
      <c r="B864" s="58" t="s">
        <v>15</v>
      </c>
      <c r="C864" s="58">
        <v>482</v>
      </c>
      <c r="D864" s="62">
        <v>33903000000</v>
      </c>
      <c r="E864" s="117">
        <v>26210000000</v>
      </c>
      <c r="F864" s="39" t="s">
        <v>913</v>
      </c>
      <c r="G864" s="58">
        <v>60</v>
      </c>
      <c r="H864" s="95">
        <v>513</v>
      </c>
      <c r="I864" s="58" t="s">
        <v>516</v>
      </c>
      <c r="J864" s="58" t="s">
        <v>19</v>
      </c>
    </row>
    <row r="865" s="2" customFormat="1" ht="90" spans="1:10">
      <c r="A865" s="57" t="s">
        <v>14</v>
      </c>
      <c r="B865" s="58" t="s">
        <v>15</v>
      </c>
      <c r="C865" s="58">
        <v>482</v>
      </c>
      <c r="D865" s="62">
        <v>33903000000</v>
      </c>
      <c r="E865" s="117">
        <v>26210000000</v>
      </c>
      <c r="F865" s="39" t="s">
        <v>914</v>
      </c>
      <c r="G865" s="58">
        <v>40</v>
      </c>
      <c r="H865" s="95">
        <v>279.6</v>
      </c>
      <c r="I865" s="58" t="s">
        <v>516</v>
      </c>
      <c r="J865" s="58" t="s">
        <v>19</v>
      </c>
    </row>
    <row r="866" s="2" customFormat="1" ht="90" spans="1:10">
      <c r="A866" s="57" t="s">
        <v>14</v>
      </c>
      <c r="B866" s="58" t="s">
        <v>15</v>
      </c>
      <c r="C866" s="58">
        <v>482</v>
      </c>
      <c r="D866" s="62">
        <v>33903000000</v>
      </c>
      <c r="E866" s="117">
        <v>26210000000</v>
      </c>
      <c r="F866" s="39" t="s">
        <v>915</v>
      </c>
      <c r="G866" s="58">
        <v>40</v>
      </c>
      <c r="H866" s="95">
        <v>279.6</v>
      </c>
      <c r="I866" s="58" t="s">
        <v>516</v>
      </c>
      <c r="J866" s="58" t="s">
        <v>19</v>
      </c>
    </row>
    <row r="867" s="2" customFormat="1" ht="60" spans="1:10">
      <c r="A867" s="57" t="s">
        <v>14</v>
      </c>
      <c r="B867" s="58" t="s">
        <v>15</v>
      </c>
      <c r="C867" s="58">
        <v>482</v>
      </c>
      <c r="D867" s="62">
        <v>33903000000</v>
      </c>
      <c r="E867" s="117">
        <v>26210000000</v>
      </c>
      <c r="F867" s="39" t="s">
        <v>916</v>
      </c>
      <c r="G867" s="58">
        <v>60</v>
      </c>
      <c r="H867" s="95">
        <v>526.2</v>
      </c>
      <c r="I867" s="58" t="s">
        <v>516</v>
      </c>
      <c r="J867" s="58" t="s">
        <v>19</v>
      </c>
    </row>
    <row r="868" s="2" customFormat="1" ht="60" spans="1:10">
      <c r="A868" s="57" t="s">
        <v>14</v>
      </c>
      <c r="B868" s="58" t="s">
        <v>15</v>
      </c>
      <c r="C868" s="58">
        <v>482</v>
      </c>
      <c r="D868" s="62">
        <v>33903000000</v>
      </c>
      <c r="E868" s="117">
        <v>26210000000</v>
      </c>
      <c r="F868" s="39" t="s">
        <v>917</v>
      </c>
      <c r="G868" s="58">
        <v>60</v>
      </c>
      <c r="H868" s="95">
        <v>526.2</v>
      </c>
      <c r="I868" s="58" t="s">
        <v>516</v>
      </c>
      <c r="J868" s="58" t="s">
        <v>19</v>
      </c>
    </row>
    <row r="869" s="2" customFormat="1" ht="75" spans="1:10">
      <c r="A869" s="57" t="s">
        <v>14</v>
      </c>
      <c r="B869" s="58" t="s">
        <v>15</v>
      </c>
      <c r="C869" s="58">
        <v>482</v>
      </c>
      <c r="D869" s="62">
        <v>33903000000</v>
      </c>
      <c r="E869" s="117">
        <v>26210000000</v>
      </c>
      <c r="F869" s="39" t="s">
        <v>918</v>
      </c>
      <c r="G869" s="58">
        <v>100</v>
      </c>
      <c r="H869" s="95">
        <v>466</v>
      </c>
      <c r="I869" s="58" t="s">
        <v>516</v>
      </c>
      <c r="J869" s="58" t="s">
        <v>19</v>
      </c>
    </row>
    <row r="870" s="2" customFormat="1" ht="60" spans="1:10">
      <c r="A870" s="57" t="s">
        <v>14</v>
      </c>
      <c r="B870" s="58" t="s">
        <v>15</v>
      </c>
      <c r="C870" s="58">
        <v>482</v>
      </c>
      <c r="D870" s="62">
        <v>33903000000</v>
      </c>
      <c r="E870" s="117">
        <v>26210000000</v>
      </c>
      <c r="F870" s="39" t="s">
        <v>919</v>
      </c>
      <c r="G870" s="58">
        <v>100</v>
      </c>
      <c r="H870" s="95">
        <v>465</v>
      </c>
      <c r="I870" s="58" t="s">
        <v>516</v>
      </c>
      <c r="J870" s="58" t="s">
        <v>19</v>
      </c>
    </row>
    <row r="871" s="2" customFormat="1" ht="60" spans="1:10">
      <c r="A871" s="57" t="s">
        <v>14</v>
      </c>
      <c r="B871" s="58" t="s">
        <v>15</v>
      </c>
      <c r="C871" s="58">
        <v>482</v>
      </c>
      <c r="D871" s="62">
        <v>33903000000</v>
      </c>
      <c r="E871" s="117">
        <v>26210000000</v>
      </c>
      <c r="F871" s="39" t="s">
        <v>920</v>
      </c>
      <c r="G871" s="58">
        <v>40</v>
      </c>
      <c r="H871" s="95">
        <v>186</v>
      </c>
      <c r="I871" s="58" t="s">
        <v>516</v>
      </c>
      <c r="J871" s="58" t="s">
        <v>19</v>
      </c>
    </row>
    <row r="872" s="2" customFormat="1" ht="45" spans="1:10">
      <c r="A872" s="57" t="s">
        <v>14</v>
      </c>
      <c r="B872" s="58" t="s">
        <v>15</v>
      </c>
      <c r="C872" s="58">
        <v>482</v>
      </c>
      <c r="D872" s="62">
        <v>33903000000</v>
      </c>
      <c r="E872" s="117">
        <v>26210000000</v>
      </c>
      <c r="F872" s="39" t="s">
        <v>921</v>
      </c>
      <c r="G872" s="58">
        <v>40</v>
      </c>
      <c r="H872" s="95">
        <v>191.6</v>
      </c>
      <c r="I872" s="58" t="s">
        <v>516</v>
      </c>
      <c r="J872" s="58" t="s">
        <v>19</v>
      </c>
    </row>
    <row r="873" s="2" customFormat="1" ht="45" spans="1:10">
      <c r="A873" s="57" t="s">
        <v>14</v>
      </c>
      <c r="B873" s="58" t="s">
        <v>15</v>
      </c>
      <c r="C873" s="58">
        <v>482</v>
      </c>
      <c r="D873" s="62">
        <v>33903000000</v>
      </c>
      <c r="E873" s="117">
        <v>26210000000</v>
      </c>
      <c r="F873" s="39" t="s">
        <v>922</v>
      </c>
      <c r="G873" s="58">
        <v>60</v>
      </c>
      <c r="H873" s="95">
        <v>286.8</v>
      </c>
      <c r="I873" s="58" t="s">
        <v>516</v>
      </c>
      <c r="J873" s="58" t="s">
        <v>19</v>
      </c>
    </row>
    <row r="874" s="2" customFormat="1" ht="60" spans="1:10">
      <c r="A874" s="57" t="s">
        <v>14</v>
      </c>
      <c r="B874" s="58" t="s">
        <v>15</v>
      </c>
      <c r="C874" s="58">
        <v>482</v>
      </c>
      <c r="D874" s="62">
        <v>33903000000</v>
      </c>
      <c r="E874" s="117">
        <v>26210000000</v>
      </c>
      <c r="F874" s="39" t="s">
        <v>923</v>
      </c>
      <c r="G874" s="58">
        <v>20</v>
      </c>
      <c r="H874" s="95">
        <v>206.2</v>
      </c>
      <c r="I874" s="58" t="s">
        <v>516</v>
      </c>
      <c r="J874" s="58" t="s">
        <v>19</v>
      </c>
    </row>
    <row r="875" s="2" customFormat="1" ht="60" spans="1:10">
      <c r="A875" s="57" t="s">
        <v>14</v>
      </c>
      <c r="B875" s="58" t="s">
        <v>15</v>
      </c>
      <c r="C875" s="58">
        <v>482</v>
      </c>
      <c r="D875" s="62">
        <v>33903000000</v>
      </c>
      <c r="E875" s="117">
        <v>26210000000</v>
      </c>
      <c r="F875" s="39" t="s">
        <v>924</v>
      </c>
      <c r="G875" s="58">
        <v>20</v>
      </c>
      <c r="H875" s="95">
        <v>206.2</v>
      </c>
      <c r="I875" s="58" t="s">
        <v>516</v>
      </c>
      <c r="J875" s="58" t="s">
        <v>19</v>
      </c>
    </row>
    <row r="876" s="2" customFormat="1" ht="60" spans="1:10">
      <c r="A876" s="57" t="s">
        <v>14</v>
      </c>
      <c r="B876" s="58" t="s">
        <v>15</v>
      </c>
      <c r="C876" s="58">
        <v>482</v>
      </c>
      <c r="D876" s="62">
        <v>33903000000</v>
      </c>
      <c r="E876" s="117">
        <v>26210000000</v>
      </c>
      <c r="F876" s="39" t="s">
        <v>925</v>
      </c>
      <c r="G876" s="58">
        <v>20</v>
      </c>
      <c r="H876" s="95">
        <v>206</v>
      </c>
      <c r="I876" s="58" t="s">
        <v>516</v>
      </c>
      <c r="J876" s="58" t="s">
        <v>19</v>
      </c>
    </row>
    <row r="877" s="2" customFormat="1" ht="60" spans="1:10">
      <c r="A877" s="57" t="s">
        <v>14</v>
      </c>
      <c r="B877" s="58" t="s">
        <v>15</v>
      </c>
      <c r="C877" s="58">
        <v>482</v>
      </c>
      <c r="D877" s="62">
        <v>33903000000</v>
      </c>
      <c r="E877" s="117">
        <v>26210000000</v>
      </c>
      <c r="F877" s="39" t="s">
        <v>926</v>
      </c>
      <c r="G877" s="58">
        <v>60</v>
      </c>
      <c r="H877" s="95">
        <v>298.8</v>
      </c>
      <c r="I877" s="58" t="s">
        <v>516</v>
      </c>
      <c r="J877" s="58" t="s">
        <v>19</v>
      </c>
    </row>
    <row r="878" s="2" customFormat="1" ht="60" spans="1:10">
      <c r="A878" s="57" t="s">
        <v>14</v>
      </c>
      <c r="B878" s="58" t="s">
        <v>15</v>
      </c>
      <c r="C878" s="58">
        <v>482</v>
      </c>
      <c r="D878" s="62">
        <v>33903000000</v>
      </c>
      <c r="E878" s="117">
        <v>26210000000</v>
      </c>
      <c r="F878" s="39" t="s">
        <v>927</v>
      </c>
      <c r="G878" s="58">
        <v>60</v>
      </c>
      <c r="H878" s="95">
        <v>298.8</v>
      </c>
      <c r="I878" s="58" t="s">
        <v>516</v>
      </c>
      <c r="J878" s="58" t="s">
        <v>19</v>
      </c>
    </row>
    <row r="879" s="2" customFormat="1" ht="60" spans="1:10">
      <c r="A879" s="57" t="s">
        <v>14</v>
      </c>
      <c r="B879" s="58" t="s">
        <v>15</v>
      </c>
      <c r="C879" s="58">
        <v>482</v>
      </c>
      <c r="D879" s="62">
        <v>33903000000</v>
      </c>
      <c r="E879" s="117">
        <v>26210000000</v>
      </c>
      <c r="F879" s="39" t="s">
        <v>928</v>
      </c>
      <c r="G879" s="58">
        <v>60</v>
      </c>
      <c r="H879" s="95">
        <v>298.8</v>
      </c>
      <c r="I879" s="58" t="s">
        <v>516</v>
      </c>
      <c r="J879" s="58" t="s">
        <v>19</v>
      </c>
    </row>
    <row r="880" s="2" customFormat="1" ht="60" spans="1:10">
      <c r="A880" s="57" t="s">
        <v>14</v>
      </c>
      <c r="B880" s="58" t="s">
        <v>15</v>
      </c>
      <c r="C880" s="58">
        <v>482</v>
      </c>
      <c r="D880" s="62">
        <v>33903000000</v>
      </c>
      <c r="E880" s="117">
        <v>26210000000</v>
      </c>
      <c r="F880" s="39" t="s">
        <v>929</v>
      </c>
      <c r="G880" s="58">
        <v>60</v>
      </c>
      <c r="H880" s="95">
        <v>298.8</v>
      </c>
      <c r="I880" s="58" t="s">
        <v>516</v>
      </c>
      <c r="J880" s="58" t="s">
        <v>19</v>
      </c>
    </row>
    <row r="881" s="2" customFormat="1" ht="60" spans="1:10">
      <c r="A881" s="57" t="s">
        <v>14</v>
      </c>
      <c r="B881" s="58" t="s">
        <v>15</v>
      </c>
      <c r="C881" s="58">
        <v>482</v>
      </c>
      <c r="D881" s="62">
        <v>33903000000</v>
      </c>
      <c r="E881" s="117">
        <v>26210000000</v>
      </c>
      <c r="F881" s="39" t="s">
        <v>930</v>
      </c>
      <c r="G881" s="58">
        <v>60</v>
      </c>
      <c r="H881" s="95">
        <v>298.2</v>
      </c>
      <c r="I881" s="58" t="s">
        <v>516</v>
      </c>
      <c r="J881" s="58" t="s">
        <v>19</v>
      </c>
    </row>
    <row r="882" s="2" customFormat="1" ht="60" spans="1:10">
      <c r="A882" s="57" t="s">
        <v>14</v>
      </c>
      <c r="B882" s="58" t="s">
        <v>15</v>
      </c>
      <c r="C882" s="58">
        <v>482</v>
      </c>
      <c r="D882" s="62">
        <v>33903000000</v>
      </c>
      <c r="E882" s="117">
        <v>26210000000</v>
      </c>
      <c r="F882" s="39" t="s">
        <v>931</v>
      </c>
      <c r="G882" s="58">
        <v>60</v>
      </c>
      <c r="H882" s="95">
        <v>298.2</v>
      </c>
      <c r="I882" s="58" t="s">
        <v>516</v>
      </c>
      <c r="J882" s="58" t="s">
        <v>19</v>
      </c>
    </row>
    <row r="883" s="2" customFormat="1" ht="60" spans="1:10">
      <c r="A883" s="57" t="s">
        <v>14</v>
      </c>
      <c r="B883" s="58" t="s">
        <v>15</v>
      </c>
      <c r="C883" s="58">
        <v>482</v>
      </c>
      <c r="D883" s="62">
        <v>33903000000</v>
      </c>
      <c r="E883" s="117">
        <v>26210000000</v>
      </c>
      <c r="F883" s="39" t="s">
        <v>932</v>
      </c>
      <c r="G883" s="58">
        <v>60</v>
      </c>
      <c r="H883" s="95">
        <v>1109.4</v>
      </c>
      <c r="I883" s="58" t="s">
        <v>516</v>
      </c>
      <c r="J883" s="58" t="s">
        <v>19</v>
      </c>
    </row>
    <row r="884" s="2" customFormat="1" ht="60" spans="1:10">
      <c r="A884" s="57" t="s">
        <v>14</v>
      </c>
      <c r="B884" s="58" t="s">
        <v>15</v>
      </c>
      <c r="C884" s="58">
        <v>482</v>
      </c>
      <c r="D884" s="62">
        <v>33903000000</v>
      </c>
      <c r="E884" s="117">
        <v>26210000000</v>
      </c>
      <c r="F884" s="39" t="s">
        <v>933</v>
      </c>
      <c r="G884" s="58">
        <v>60</v>
      </c>
      <c r="H884" s="95">
        <v>1109.4</v>
      </c>
      <c r="I884" s="58" t="s">
        <v>516</v>
      </c>
      <c r="J884" s="58" t="s">
        <v>19</v>
      </c>
    </row>
    <row r="885" s="2" customFormat="1" ht="60" spans="1:10">
      <c r="A885" s="57" t="s">
        <v>14</v>
      </c>
      <c r="B885" s="58" t="s">
        <v>15</v>
      </c>
      <c r="C885" s="58">
        <v>482</v>
      </c>
      <c r="D885" s="62">
        <v>33903000000</v>
      </c>
      <c r="E885" s="117">
        <v>26210000000</v>
      </c>
      <c r="F885" s="39" t="s">
        <v>934</v>
      </c>
      <c r="G885" s="58">
        <v>60</v>
      </c>
      <c r="H885" s="95">
        <v>1109.4</v>
      </c>
      <c r="I885" s="58" t="s">
        <v>516</v>
      </c>
      <c r="J885" s="58" t="s">
        <v>19</v>
      </c>
    </row>
    <row r="886" s="2" customFormat="1" ht="90" spans="1:10">
      <c r="A886" s="57" t="s">
        <v>14</v>
      </c>
      <c r="B886" s="58" t="s">
        <v>15</v>
      </c>
      <c r="C886" s="58">
        <v>482</v>
      </c>
      <c r="D886" s="62">
        <v>33903000000</v>
      </c>
      <c r="E886" s="117">
        <v>26210000000</v>
      </c>
      <c r="F886" s="39" t="s">
        <v>935</v>
      </c>
      <c r="G886" s="58">
        <v>60</v>
      </c>
      <c r="H886" s="95">
        <v>1014</v>
      </c>
      <c r="I886" s="58" t="s">
        <v>516</v>
      </c>
      <c r="J886" s="58" t="s">
        <v>19</v>
      </c>
    </row>
    <row r="887" s="2" customFormat="1" ht="90" spans="1:10">
      <c r="A887" s="57" t="s">
        <v>14</v>
      </c>
      <c r="B887" s="58" t="s">
        <v>15</v>
      </c>
      <c r="C887" s="58">
        <v>482</v>
      </c>
      <c r="D887" s="62">
        <v>33903000000</v>
      </c>
      <c r="E887" s="117">
        <v>26210000000</v>
      </c>
      <c r="F887" s="39" t="s">
        <v>936</v>
      </c>
      <c r="G887" s="58">
        <v>60</v>
      </c>
      <c r="H887" s="95">
        <v>1014</v>
      </c>
      <c r="I887" s="58" t="s">
        <v>516</v>
      </c>
      <c r="J887" s="58" t="s">
        <v>19</v>
      </c>
    </row>
    <row r="888" s="2" customFormat="1" ht="60" spans="1:10">
      <c r="A888" s="57" t="s">
        <v>14</v>
      </c>
      <c r="B888" s="58" t="s">
        <v>15</v>
      </c>
      <c r="C888" s="58">
        <v>482</v>
      </c>
      <c r="D888" s="62">
        <v>33903000000</v>
      </c>
      <c r="E888" s="117">
        <v>26210000000</v>
      </c>
      <c r="F888" s="39" t="s">
        <v>937</v>
      </c>
      <c r="G888" s="58">
        <v>20</v>
      </c>
      <c r="H888" s="95">
        <v>665</v>
      </c>
      <c r="I888" s="58" t="s">
        <v>516</v>
      </c>
      <c r="J888" s="58" t="s">
        <v>19</v>
      </c>
    </row>
    <row r="889" s="2" customFormat="1" ht="60" spans="1:10">
      <c r="A889" s="57" t="s">
        <v>14</v>
      </c>
      <c r="B889" s="58" t="s">
        <v>15</v>
      </c>
      <c r="C889" s="58">
        <v>482</v>
      </c>
      <c r="D889" s="62">
        <v>33903000000</v>
      </c>
      <c r="E889" s="117">
        <v>26210000000</v>
      </c>
      <c r="F889" s="39" t="s">
        <v>938</v>
      </c>
      <c r="G889" s="58">
        <v>20</v>
      </c>
      <c r="H889" s="95">
        <v>665</v>
      </c>
      <c r="I889" s="58" t="s">
        <v>516</v>
      </c>
      <c r="J889" s="58" t="s">
        <v>19</v>
      </c>
    </row>
    <row r="890" s="2" customFormat="1" ht="90" spans="1:10">
      <c r="A890" s="57" t="s">
        <v>14</v>
      </c>
      <c r="B890" s="58" t="s">
        <v>15</v>
      </c>
      <c r="C890" s="58">
        <v>482</v>
      </c>
      <c r="D890" s="62">
        <v>33903000000</v>
      </c>
      <c r="E890" s="117">
        <v>26210000000</v>
      </c>
      <c r="F890" s="39" t="s">
        <v>939</v>
      </c>
      <c r="G890" s="58">
        <v>20</v>
      </c>
      <c r="H890" s="95">
        <v>288.6</v>
      </c>
      <c r="I890" s="58" t="s">
        <v>516</v>
      </c>
      <c r="J890" s="58" t="s">
        <v>19</v>
      </c>
    </row>
    <row r="891" s="2" customFormat="1" ht="90" spans="1:10">
      <c r="A891" s="57" t="s">
        <v>14</v>
      </c>
      <c r="B891" s="58" t="s">
        <v>15</v>
      </c>
      <c r="C891" s="58">
        <v>482</v>
      </c>
      <c r="D891" s="62">
        <v>33903000000</v>
      </c>
      <c r="E891" s="117">
        <v>26210000000</v>
      </c>
      <c r="F891" s="39" t="s">
        <v>940</v>
      </c>
      <c r="G891" s="58">
        <v>20</v>
      </c>
      <c r="H891" s="95">
        <v>287</v>
      </c>
      <c r="I891" s="58" t="s">
        <v>516</v>
      </c>
      <c r="J891" s="58" t="s">
        <v>19</v>
      </c>
    </row>
    <row r="892" s="2" customFormat="1" ht="120" spans="1:10">
      <c r="A892" s="57" t="s">
        <v>14</v>
      </c>
      <c r="B892" s="58" t="s">
        <v>15</v>
      </c>
      <c r="C892" s="58">
        <v>482</v>
      </c>
      <c r="D892" s="62">
        <v>33903000000</v>
      </c>
      <c r="E892" s="117">
        <v>26210000000</v>
      </c>
      <c r="F892" s="39" t="s">
        <v>941</v>
      </c>
      <c r="G892" s="58">
        <v>6</v>
      </c>
      <c r="H892" s="95">
        <v>218.52</v>
      </c>
      <c r="I892" s="58" t="s">
        <v>516</v>
      </c>
      <c r="J892" s="58" t="s">
        <v>19</v>
      </c>
    </row>
    <row r="893" s="2" customFormat="1" ht="120" spans="1:10">
      <c r="A893" s="57" t="s">
        <v>14</v>
      </c>
      <c r="B893" s="58" t="s">
        <v>15</v>
      </c>
      <c r="C893" s="58">
        <v>482</v>
      </c>
      <c r="D893" s="62">
        <v>33903000000</v>
      </c>
      <c r="E893" s="117">
        <v>26210000000</v>
      </c>
      <c r="F893" s="39" t="s">
        <v>942</v>
      </c>
      <c r="G893" s="58">
        <v>6</v>
      </c>
      <c r="H893" s="95">
        <v>218.52</v>
      </c>
      <c r="I893" s="58" t="s">
        <v>516</v>
      </c>
      <c r="J893" s="58" t="s">
        <v>19</v>
      </c>
    </row>
    <row r="894" s="2" customFormat="1" ht="105" spans="1:10">
      <c r="A894" s="57" t="s">
        <v>14</v>
      </c>
      <c r="B894" s="58" t="s">
        <v>15</v>
      </c>
      <c r="C894" s="58">
        <v>482</v>
      </c>
      <c r="D894" s="62">
        <v>33903000000</v>
      </c>
      <c r="E894" s="117">
        <v>26210000000</v>
      </c>
      <c r="F894" s="39" t="s">
        <v>943</v>
      </c>
      <c r="G894" s="58">
        <v>6</v>
      </c>
      <c r="H894" s="95">
        <v>218.52</v>
      </c>
      <c r="I894" s="58" t="s">
        <v>516</v>
      </c>
      <c r="J894" s="58" t="s">
        <v>19</v>
      </c>
    </row>
    <row r="895" s="2" customFormat="1" ht="120" spans="1:10">
      <c r="A895" s="57" t="s">
        <v>14</v>
      </c>
      <c r="B895" s="58" t="s">
        <v>15</v>
      </c>
      <c r="C895" s="58">
        <v>482</v>
      </c>
      <c r="D895" s="62">
        <v>33903000000</v>
      </c>
      <c r="E895" s="117">
        <v>26210000000</v>
      </c>
      <c r="F895" s="39" t="s">
        <v>944</v>
      </c>
      <c r="G895" s="58">
        <v>6</v>
      </c>
      <c r="H895" s="95">
        <v>218.46</v>
      </c>
      <c r="I895" s="58" t="s">
        <v>516</v>
      </c>
      <c r="J895" s="58" t="s">
        <v>19</v>
      </c>
    </row>
    <row r="896" s="2" customFormat="1" ht="120" spans="1:10">
      <c r="A896" s="57" t="s">
        <v>14</v>
      </c>
      <c r="B896" s="58" t="s">
        <v>15</v>
      </c>
      <c r="C896" s="58">
        <v>482</v>
      </c>
      <c r="D896" s="62">
        <v>33903000000</v>
      </c>
      <c r="E896" s="117">
        <v>26210000000</v>
      </c>
      <c r="F896" s="39" t="s">
        <v>945</v>
      </c>
      <c r="G896" s="58">
        <v>6</v>
      </c>
      <c r="H896" s="95">
        <v>218.46</v>
      </c>
      <c r="I896" s="58" t="s">
        <v>516</v>
      </c>
      <c r="J896" s="58" t="s">
        <v>19</v>
      </c>
    </row>
    <row r="897" s="2" customFormat="1" ht="120" spans="1:10">
      <c r="A897" s="57" t="s">
        <v>14</v>
      </c>
      <c r="B897" s="58" t="s">
        <v>15</v>
      </c>
      <c r="C897" s="58">
        <v>482</v>
      </c>
      <c r="D897" s="62">
        <v>33903000000</v>
      </c>
      <c r="E897" s="117">
        <v>26210000000</v>
      </c>
      <c r="F897" s="39" t="s">
        <v>946</v>
      </c>
      <c r="G897" s="58">
        <v>6</v>
      </c>
      <c r="H897" s="95">
        <v>300.84</v>
      </c>
      <c r="I897" s="58" t="s">
        <v>516</v>
      </c>
      <c r="J897" s="58" t="s">
        <v>19</v>
      </c>
    </row>
    <row r="898" s="2" customFormat="1" ht="120" spans="1:10">
      <c r="A898" s="57" t="s">
        <v>14</v>
      </c>
      <c r="B898" s="58" t="s">
        <v>15</v>
      </c>
      <c r="C898" s="58">
        <v>482</v>
      </c>
      <c r="D898" s="62">
        <v>33903000000</v>
      </c>
      <c r="E898" s="117">
        <v>26210000000</v>
      </c>
      <c r="F898" s="39" t="s">
        <v>947</v>
      </c>
      <c r="G898" s="58">
        <v>6</v>
      </c>
      <c r="H898" s="95">
        <v>300.84</v>
      </c>
      <c r="I898" s="58" t="s">
        <v>516</v>
      </c>
      <c r="J898" s="58" t="s">
        <v>19</v>
      </c>
    </row>
    <row r="899" s="2" customFormat="1" ht="120" spans="1:10">
      <c r="A899" s="57" t="s">
        <v>14</v>
      </c>
      <c r="B899" s="58" t="s">
        <v>15</v>
      </c>
      <c r="C899" s="58">
        <v>482</v>
      </c>
      <c r="D899" s="62">
        <v>33903000000</v>
      </c>
      <c r="E899" s="117">
        <v>26210000000</v>
      </c>
      <c r="F899" s="39" t="s">
        <v>948</v>
      </c>
      <c r="G899" s="58">
        <v>6</v>
      </c>
      <c r="H899" s="95">
        <v>300.84</v>
      </c>
      <c r="I899" s="58" t="s">
        <v>516</v>
      </c>
      <c r="J899" s="58" t="s">
        <v>19</v>
      </c>
    </row>
    <row r="900" s="2" customFormat="1" ht="120" spans="1:10">
      <c r="A900" s="57" t="s">
        <v>14</v>
      </c>
      <c r="B900" s="58" t="s">
        <v>15</v>
      </c>
      <c r="C900" s="58">
        <v>482</v>
      </c>
      <c r="D900" s="62">
        <v>33903000000</v>
      </c>
      <c r="E900" s="117">
        <v>26210000000</v>
      </c>
      <c r="F900" s="39" t="s">
        <v>949</v>
      </c>
      <c r="G900" s="58">
        <v>6</v>
      </c>
      <c r="H900" s="95">
        <v>300.84</v>
      </c>
      <c r="I900" s="58" t="s">
        <v>516</v>
      </c>
      <c r="J900" s="58" t="s">
        <v>19</v>
      </c>
    </row>
    <row r="901" s="2" customFormat="1" ht="135" spans="1:10">
      <c r="A901" s="57" t="s">
        <v>14</v>
      </c>
      <c r="B901" s="58" t="s">
        <v>15</v>
      </c>
      <c r="C901" s="58">
        <v>482</v>
      </c>
      <c r="D901" s="62">
        <v>33903000000</v>
      </c>
      <c r="E901" s="117">
        <v>26210000000</v>
      </c>
      <c r="F901" s="39" t="s">
        <v>950</v>
      </c>
      <c r="G901" s="58">
        <v>6</v>
      </c>
      <c r="H901" s="95">
        <v>300.84</v>
      </c>
      <c r="I901" s="58" t="s">
        <v>516</v>
      </c>
      <c r="J901" s="58" t="s">
        <v>19</v>
      </c>
    </row>
    <row r="902" s="2" customFormat="1" ht="135" spans="1:10">
      <c r="A902" s="57" t="s">
        <v>14</v>
      </c>
      <c r="B902" s="58" t="s">
        <v>15</v>
      </c>
      <c r="C902" s="58">
        <v>482</v>
      </c>
      <c r="D902" s="62">
        <v>33903000000</v>
      </c>
      <c r="E902" s="117">
        <v>26210000000</v>
      </c>
      <c r="F902" s="39" t="s">
        <v>951</v>
      </c>
      <c r="G902" s="58">
        <v>6</v>
      </c>
      <c r="H902" s="95">
        <v>300.78</v>
      </c>
      <c r="I902" s="58" t="s">
        <v>516</v>
      </c>
      <c r="J902" s="58" t="s">
        <v>19</v>
      </c>
    </row>
    <row r="903" s="2" customFormat="1" ht="60" spans="1:10">
      <c r="A903" s="57" t="s">
        <v>14</v>
      </c>
      <c r="B903" s="58" t="s">
        <v>15</v>
      </c>
      <c r="C903" s="58">
        <v>482</v>
      </c>
      <c r="D903" s="62">
        <v>33903000000</v>
      </c>
      <c r="E903" s="117">
        <v>26210000000</v>
      </c>
      <c r="F903" s="39" t="s">
        <v>952</v>
      </c>
      <c r="G903" s="58">
        <v>60</v>
      </c>
      <c r="H903" s="95">
        <v>1336.2</v>
      </c>
      <c r="I903" s="58" t="s">
        <v>516</v>
      </c>
      <c r="J903" s="58" t="s">
        <v>19</v>
      </c>
    </row>
    <row r="904" s="2" customFormat="1" ht="105" spans="1:10">
      <c r="A904" s="57" t="s">
        <v>14</v>
      </c>
      <c r="B904" s="58" t="s">
        <v>15</v>
      </c>
      <c r="C904" s="58">
        <v>482</v>
      </c>
      <c r="D904" s="62">
        <v>33903000000</v>
      </c>
      <c r="E904" s="117">
        <v>26210000000</v>
      </c>
      <c r="F904" s="39" t="s">
        <v>953</v>
      </c>
      <c r="G904" s="58">
        <v>40</v>
      </c>
      <c r="H904" s="95">
        <v>132.4</v>
      </c>
      <c r="I904" s="58" t="s">
        <v>516</v>
      </c>
      <c r="J904" s="58" t="s">
        <v>19</v>
      </c>
    </row>
    <row r="905" s="2" customFormat="1" ht="105" spans="1:10">
      <c r="A905" s="57" t="s">
        <v>14</v>
      </c>
      <c r="B905" s="58" t="s">
        <v>15</v>
      </c>
      <c r="C905" s="58">
        <v>482</v>
      </c>
      <c r="D905" s="62">
        <v>33903000000</v>
      </c>
      <c r="E905" s="117">
        <v>26210000000</v>
      </c>
      <c r="F905" s="39" t="s">
        <v>954</v>
      </c>
      <c r="G905" s="58">
        <v>40</v>
      </c>
      <c r="H905" s="95">
        <v>132.4</v>
      </c>
      <c r="I905" s="58" t="s">
        <v>516</v>
      </c>
      <c r="J905" s="58" t="s">
        <v>19</v>
      </c>
    </row>
    <row r="906" s="2" customFormat="1" ht="75" spans="1:10">
      <c r="A906" s="57" t="s">
        <v>14</v>
      </c>
      <c r="B906" s="58" t="s">
        <v>15</v>
      </c>
      <c r="C906" s="58">
        <v>482</v>
      </c>
      <c r="D906" s="62">
        <v>33903000000</v>
      </c>
      <c r="E906" s="117">
        <v>26210000000</v>
      </c>
      <c r="F906" s="39" t="s">
        <v>955</v>
      </c>
      <c r="G906" s="58">
        <v>20</v>
      </c>
      <c r="H906" s="95">
        <v>66.2</v>
      </c>
      <c r="I906" s="58" t="s">
        <v>516</v>
      </c>
      <c r="J906" s="58" t="s">
        <v>19</v>
      </c>
    </row>
    <row r="907" s="2" customFormat="1" ht="60" spans="1:10">
      <c r="A907" s="57" t="s">
        <v>14</v>
      </c>
      <c r="B907" s="58" t="s">
        <v>15</v>
      </c>
      <c r="C907" s="58">
        <v>482</v>
      </c>
      <c r="D907" s="62">
        <v>33903000000</v>
      </c>
      <c r="E907" s="117">
        <v>26210000000</v>
      </c>
      <c r="F907" s="39" t="s">
        <v>956</v>
      </c>
      <c r="G907" s="58">
        <v>40</v>
      </c>
      <c r="H907" s="95">
        <v>132.4</v>
      </c>
      <c r="I907" s="58" t="s">
        <v>516</v>
      </c>
      <c r="J907" s="58" t="s">
        <v>19</v>
      </c>
    </row>
    <row r="908" s="2" customFormat="1" ht="60" spans="1:10">
      <c r="A908" s="57" t="s">
        <v>14</v>
      </c>
      <c r="B908" s="58" t="s">
        <v>15</v>
      </c>
      <c r="C908" s="58">
        <v>482</v>
      </c>
      <c r="D908" s="62">
        <v>33903000000</v>
      </c>
      <c r="E908" s="117">
        <v>26210000000</v>
      </c>
      <c r="F908" s="39" t="s">
        <v>957</v>
      </c>
      <c r="G908" s="58">
        <v>40</v>
      </c>
      <c r="H908" s="95">
        <v>132.4</v>
      </c>
      <c r="I908" s="58" t="s">
        <v>516</v>
      </c>
      <c r="J908" s="58" t="s">
        <v>19</v>
      </c>
    </row>
    <row r="909" s="2" customFormat="1" ht="75" spans="1:10">
      <c r="A909" s="57" t="s">
        <v>14</v>
      </c>
      <c r="B909" s="58" t="s">
        <v>15</v>
      </c>
      <c r="C909" s="58">
        <v>482</v>
      </c>
      <c r="D909" s="62">
        <v>33903000000</v>
      </c>
      <c r="E909" s="117">
        <v>26210000000</v>
      </c>
      <c r="F909" s="39" t="s">
        <v>958</v>
      </c>
      <c r="G909" s="58">
        <v>40</v>
      </c>
      <c r="H909" s="95">
        <v>132.4</v>
      </c>
      <c r="I909" s="58" t="s">
        <v>516</v>
      </c>
      <c r="J909" s="58" t="s">
        <v>19</v>
      </c>
    </row>
    <row r="910" s="2" customFormat="1" ht="75" spans="1:10">
      <c r="A910" s="57" t="s">
        <v>14</v>
      </c>
      <c r="B910" s="58" t="s">
        <v>15</v>
      </c>
      <c r="C910" s="58">
        <v>482</v>
      </c>
      <c r="D910" s="62">
        <v>33903000000</v>
      </c>
      <c r="E910" s="117">
        <v>26210000000</v>
      </c>
      <c r="F910" s="39" t="s">
        <v>959</v>
      </c>
      <c r="G910" s="58">
        <v>40</v>
      </c>
      <c r="H910" s="95">
        <v>132.4</v>
      </c>
      <c r="I910" s="58" t="s">
        <v>516</v>
      </c>
      <c r="J910" s="58" t="s">
        <v>19</v>
      </c>
    </row>
    <row r="911" s="2" customFormat="1" ht="75" spans="1:10">
      <c r="A911" s="57" t="s">
        <v>14</v>
      </c>
      <c r="B911" s="58" t="s">
        <v>15</v>
      </c>
      <c r="C911" s="58">
        <v>482</v>
      </c>
      <c r="D911" s="62">
        <v>33903000000</v>
      </c>
      <c r="E911" s="117">
        <v>26210000000</v>
      </c>
      <c r="F911" s="39" t="s">
        <v>960</v>
      </c>
      <c r="G911" s="58">
        <v>40</v>
      </c>
      <c r="H911" s="95">
        <v>132.4</v>
      </c>
      <c r="I911" s="58" t="s">
        <v>516</v>
      </c>
      <c r="J911" s="58" t="s">
        <v>19</v>
      </c>
    </row>
    <row r="912" s="2" customFormat="1" ht="75" spans="1:10">
      <c r="A912" s="57" t="s">
        <v>14</v>
      </c>
      <c r="B912" s="58" t="s">
        <v>15</v>
      </c>
      <c r="C912" s="58">
        <v>482</v>
      </c>
      <c r="D912" s="62">
        <v>33903000000</v>
      </c>
      <c r="E912" s="117">
        <v>26210000000</v>
      </c>
      <c r="F912" s="39" t="s">
        <v>961</v>
      </c>
      <c r="G912" s="58">
        <v>40</v>
      </c>
      <c r="H912" s="95">
        <v>132.4</v>
      </c>
      <c r="I912" s="58" t="s">
        <v>516</v>
      </c>
      <c r="J912" s="58" t="s">
        <v>19</v>
      </c>
    </row>
    <row r="913" s="2" customFormat="1" ht="75" spans="1:10">
      <c r="A913" s="57" t="s">
        <v>14</v>
      </c>
      <c r="B913" s="58" t="s">
        <v>15</v>
      </c>
      <c r="C913" s="58">
        <v>482</v>
      </c>
      <c r="D913" s="62">
        <v>33903000000</v>
      </c>
      <c r="E913" s="117">
        <v>26210000000</v>
      </c>
      <c r="F913" s="39" t="s">
        <v>962</v>
      </c>
      <c r="G913" s="58">
        <v>40</v>
      </c>
      <c r="H913" s="95">
        <v>132.4</v>
      </c>
      <c r="I913" s="58" t="s">
        <v>516</v>
      </c>
      <c r="J913" s="58" t="s">
        <v>19</v>
      </c>
    </row>
    <row r="914" s="2" customFormat="1" ht="75" spans="1:10">
      <c r="A914" s="57" t="s">
        <v>14</v>
      </c>
      <c r="B914" s="58" t="s">
        <v>15</v>
      </c>
      <c r="C914" s="58">
        <v>482</v>
      </c>
      <c r="D914" s="62">
        <v>33903000000</v>
      </c>
      <c r="E914" s="117">
        <v>26210000000</v>
      </c>
      <c r="F914" s="39" t="s">
        <v>963</v>
      </c>
      <c r="G914" s="58">
        <v>20</v>
      </c>
      <c r="H914" s="95">
        <v>66.2</v>
      </c>
      <c r="I914" s="58" t="s">
        <v>516</v>
      </c>
      <c r="J914" s="58" t="s">
        <v>19</v>
      </c>
    </row>
    <row r="915" s="2" customFormat="1" ht="75" spans="1:10">
      <c r="A915" s="57" t="s">
        <v>14</v>
      </c>
      <c r="B915" s="58" t="s">
        <v>15</v>
      </c>
      <c r="C915" s="58">
        <v>482</v>
      </c>
      <c r="D915" s="62">
        <v>33903000000</v>
      </c>
      <c r="E915" s="117">
        <v>26210000000</v>
      </c>
      <c r="F915" s="39" t="s">
        <v>964</v>
      </c>
      <c r="G915" s="58">
        <v>40</v>
      </c>
      <c r="H915" s="95">
        <v>132.4</v>
      </c>
      <c r="I915" s="58" t="s">
        <v>516</v>
      </c>
      <c r="J915" s="58" t="s">
        <v>19</v>
      </c>
    </row>
    <row r="916" s="2" customFormat="1" ht="75" spans="1:10">
      <c r="A916" s="57" t="s">
        <v>14</v>
      </c>
      <c r="B916" s="58" t="s">
        <v>15</v>
      </c>
      <c r="C916" s="58">
        <v>482</v>
      </c>
      <c r="D916" s="62">
        <v>33903000000</v>
      </c>
      <c r="E916" s="117">
        <v>26210000000</v>
      </c>
      <c r="F916" s="39" t="s">
        <v>965</v>
      </c>
      <c r="G916" s="58">
        <v>40</v>
      </c>
      <c r="H916" s="95">
        <v>132.4</v>
      </c>
      <c r="I916" s="58" t="s">
        <v>516</v>
      </c>
      <c r="J916" s="58" t="s">
        <v>19</v>
      </c>
    </row>
    <row r="917" s="2" customFormat="1" ht="75" spans="1:10">
      <c r="A917" s="57" t="s">
        <v>14</v>
      </c>
      <c r="B917" s="58" t="s">
        <v>15</v>
      </c>
      <c r="C917" s="58">
        <v>482</v>
      </c>
      <c r="D917" s="62">
        <v>33903000000</v>
      </c>
      <c r="E917" s="117">
        <v>26210000000</v>
      </c>
      <c r="F917" s="39" t="s">
        <v>966</v>
      </c>
      <c r="G917" s="58">
        <v>40</v>
      </c>
      <c r="H917" s="95">
        <v>132.4</v>
      </c>
      <c r="I917" s="58" t="s">
        <v>516</v>
      </c>
      <c r="J917" s="58" t="s">
        <v>19</v>
      </c>
    </row>
    <row r="918" s="2" customFormat="1" ht="75" spans="1:10">
      <c r="A918" s="57" t="s">
        <v>14</v>
      </c>
      <c r="B918" s="58" t="s">
        <v>15</v>
      </c>
      <c r="C918" s="58">
        <v>482</v>
      </c>
      <c r="D918" s="62">
        <v>33903000000</v>
      </c>
      <c r="E918" s="117">
        <v>26210000000</v>
      </c>
      <c r="F918" s="39" t="s">
        <v>967</v>
      </c>
      <c r="G918" s="58">
        <v>40</v>
      </c>
      <c r="H918" s="95">
        <v>132.4</v>
      </c>
      <c r="I918" s="58" t="s">
        <v>516</v>
      </c>
      <c r="J918" s="58" t="s">
        <v>19</v>
      </c>
    </row>
    <row r="919" s="2" customFormat="1" ht="60" spans="1:10">
      <c r="A919" s="57" t="s">
        <v>14</v>
      </c>
      <c r="B919" s="58" t="s">
        <v>15</v>
      </c>
      <c r="C919" s="58">
        <v>482</v>
      </c>
      <c r="D919" s="62">
        <v>33903000000</v>
      </c>
      <c r="E919" s="117">
        <v>26210000000</v>
      </c>
      <c r="F919" s="39" t="s">
        <v>968</v>
      </c>
      <c r="G919" s="58">
        <v>40</v>
      </c>
      <c r="H919" s="95">
        <v>132.4</v>
      </c>
      <c r="I919" s="58" t="s">
        <v>516</v>
      </c>
      <c r="J919" s="58" t="s">
        <v>19</v>
      </c>
    </row>
    <row r="920" s="2" customFormat="1" ht="75" spans="1:10">
      <c r="A920" s="57" t="s">
        <v>14</v>
      </c>
      <c r="B920" s="58" t="s">
        <v>15</v>
      </c>
      <c r="C920" s="58">
        <v>482</v>
      </c>
      <c r="D920" s="62">
        <v>33903000000</v>
      </c>
      <c r="E920" s="117">
        <v>26210000000</v>
      </c>
      <c r="F920" s="39" t="s">
        <v>969</v>
      </c>
      <c r="G920" s="58">
        <v>40</v>
      </c>
      <c r="H920" s="95">
        <v>132.4</v>
      </c>
      <c r="I920" s="58" t="s">
        <v>516</v>
      </c>
      <c r="J920" s="58" t="s">
        <v>19</v>
      </c>
    </row>
    <row r="921" s="2" customFormat="1" ht="75" spans="1:10">
      <c r="A921" s="57" t="s">
        <v>14</v>
      </c>
      <c r="B921" s="58" t="s">
        <v>15</v>
      </c>
      <c r="C921" s="58">
        <v>482</v>
      </c>
      <c r="D921" s="62">
        <v>33903000000</v>
      </c>
      <c r="E921" s="117">
        <v>26210000000</v>
      </c>
      <c r="F921" s="39" t="s">
        <v>970</v>
      </c>
      <c r="G921" s="58">
        <v>40</v>
      </c>
      <c r="H921" s="95">
        <v>132.4</v>
      </c>
      <c r="I921" s="58" t="s">
        <v>516</v>
      </c>
      <c r="J921" s="58" t="s">
        <v>19</v>
      </c>
    </row>
    <row r="922" s="2" customFormat="1" ht="75" spans="1:10">
      <c r="A922" s="57" t="s">
        <v>14</v>
      </c>
      <c r="B922" s="58" t="s">
        <v>15</v>
      </c>
      <c r="C922" s="58">
        <v>482</v>
      </c>
      <c r="D922" s="62">
        <v>33903000000</v>
      </c>
      <c r="E922" s="117">
        <v>26210000000</v>
      </c>
      <c r="F922" s="39" t="s">
        <v>971</v>
      </c>
      <c r="G922" s="58">
        <v>40</v>
      </c>
      <c r="H922" s="95">
        <v>132.4</v>
      </c>
      <c r="I922" s="58" t="s">
        <v>516</v>
      </c>
      <c r="J922" s="58" t="s">
        <v>19</v>
      </c>
    </row>
    <row r="923" s="2" customFormat="1" ht="75" spans="1:10">
      <c r="A923" s="57" t="s">
        <v>14</v>
      </c>
      <c r="B923" s="58" t="s">
        <v>15</v>
      </c>
      <c r="C923" s="58">
        <v>482</v>
      </c>
      <c r="D923" s="62">
        <v>33903000000</v>
      </c>
      <c r="E923" s="117">
        <v>26210000000</v>
      </c>
      <c r="F923" s="39" t="s">
        <v>972</v>
      </c>
      <c r="G923" s="58">
        <v>40</v>
      </c>
      <c r="H923" s="95">
        <v>132.4</v>
      </c>
      <c r="I923" s="58" t="s">
        <v>516</v>
      </c>
      <c r="J923" s="58" t="s">
        <v>19</v>
      </c>
    </row>
    <row r="924" s="2" customFormat="1" ht="75" spans="1:10">
      <c r="A924" s="57" t="s">
        <v>14</v>
      </c>
      <c r="B924" s="58" t="s">
        <v>15</v>
      </c>
      <c r="C924" s="58">
        <v>482</v>
      </c>
      <c r="D924" s="62">
        <v>33903000000</v>
      </c>
      <c r="E924" s="117">
        <v>26210000000</v>
      </c>
      <c r="F924" s="39" t="s">
        <v>973</v>
      </c>
      <c r="G924" s="58">
        <v>40</v>
      </c>
      <c r="H924" s="95">
        <v>132.4</v>
      </c>
      <c r="I924" s="58" t="s">
        <v>516</v>
      </c>
      <c r="J924" s="58" t="s">
        <v>19</v>
      </c>
    </row>
    <row r="925" s="2" customFormat="1" ht="75" spans="1:10">
      <c r="A925" s="57" t="s">
        <v>14</v>
      </c>
      <c r="B925" s="58" t="s">
        <v>15</v>
      </c>
      <c r="C925" s="58">
        <v>482</v>
      </c>
      <c r="D925" s="62">
        <v>33903000000</v>
      </c>
      <c r="E925" s="117">
        <v>26210000000</v>
      </c>
      <c r="F925" s="39" t="s">
        <v>974</v>
      </c>
      <c r="G925" s="58">
        <v>40</v>
      </c>
      <c r="H925" s="95">
        <v>132.4</v>
      </c>
      <c r="I925" s="58" t="s">
        <v>516</v>
      </c>
      <c r="J925" s="58" t="s">
        <v>19</v>
      </c>
    </row>
    <row r="926" s="2" customFormat="1" ht="75" spans="1:10">
      <c r="A926" s="57" t="s">
        <v>14</v>
      </c>
      <c r="B926" s="58" t="s">
        <v>15</v>
      </c>
      <c r="C926" s="58">
        <v>482</v>
      </c>
      <c r="D926" s="62">
        <v>33903000000</v>
      </c>
      <c r="E926" s="117">
        <v>26210000000</v>
      </c>
      <c r="F926" s="39" t="s">
        <v>975</v>
      </c>
      <c r="G926" s="58">
        <v>40</v>
      </c>
      <c r="H926" s="95">
        <v>132.4</v>
      </c>
      <c r="I926" s="58" t="s">
        <v>516</v>
      </c>
      <c r="J926" s="58" t="s">
        <v>19</v>
      </c>
    </row>
    <row r="927" s="2" customFormat="1" ht="75" spans="1:10">
      <c r="A927" s="57" t="s">
        <v>14</v>
      </c>
      <c r="B927" s="58" t="s">
        <v>15</v>
      </c>
      <c r="C927" s="58">
        <v>482</v>
      </c>
      <c r="D927" s="62">
        <v>33903000000</v>
      </c>
      <c r="E927" s="117">
        <v>26210000000</v>
      </c>
      <c r="F927" s="39" t="s">
        <v>976</v>
      </c>
      <c r="G927" s="58">
        <v>40</v>
      </c>
      <c r="H927" s="95">
        <v>126.8</v>
      </c>
      <c r="I927" s="58" t="s">
        <v>516</v>
      </c>
      <c r="J927" s="58" t="s">
        <v>19</v>
      </c>
    </row>
    <row r="928" s="2" customFormat="1" ht="75" spans="1:10">
      <c r="A928" s="57" t="s">
        <v>14</v>
      </c>
      <c r="B928" s="58" t="s">
        <v>15</v>
      </c>
      <c r="C928" s="58">
        <v>482</v>
      </c>
      <c r="D928" s="62">
        <v>33903000000</v>
      </c>
      <c r="E928" s="117">
        <v>26210000000</v>
      </c>
      <c r="F928" s="39" t="s">
        <v>977</v>
      </c>
      <c r="G928" s="58">
        <v>60</v>
      </c>
      <c r="H928" s="95">
        <v>188.4</v>
      </c>
      <c r="I928" s="58" t="s">
        <v>516</v>
      </c>
      <c r="J928" s="58" t="s">
        <v>19</v>
      </c>
    </row>
    <row r="929" s="2" customFormat="1" ht="75" spans="1:10">
      <c r="A929" s="57" t="s">
        <v>14</v>
      </c>
      <c r="B929" s="58" t="s">
        <v>15</v>
      </c>
      <c r="C929" s="58">
        <v>482</v>
      </c>
      <c r="D929" s="62">
        <v>33903000000</v>
      </c>
      <c r="E929" s="117">
        <v>26210000000</v>
      </c>
      <c r="F929" s="39" t="s">
        <v>978</v>
      </c>
      <c r="G929" s="58">
        <v>60</v>
      </c>
      <c r="H929" s="95">
        <v>188.4</v>
      </c>
      <c r="I929" s="58" t="s">
        <v>516</v>
      </c>
      <c r="J929" s="58" t="s">
        <v>19</v>
      </c>
    </row>
    <row r="930" s="2" customFormat="1" ht="75" spans="1:10">
      <c r="A930" s="57" t="s">
        <v>14</v>
      </c>
      <c r="B930" s="58" t="s">
        <v>15</v>
      </c>
      <c r="C930" s="58">
        <v>482</v>
      </c>
      <c r="D930" s="62">
        <v>33903000000</v>
      </c>
      <c r="E930" s="117">
        <v>26210000000</v>
      </c>
      <c r="F930" s="39" t="s">
        <v>979</v>
      </c>
      <c r="G930" s="58">
        <v>60</v>
      </c>
      <c r="H930" s="95">
        <v>188.4</v>
      </c>
      <c r="I930" s="58" t="s">
        <v>516</v>
      </c>
      <c r="J930" s="58" t="s">
        <v>19</v>
      </c>
    </row>
    <row r="931" s="2" customFormat="1" ht="75" spans="1:10">
      <c r="A931" s="57" t="s">
        <v>14</v>
      </c>
      <c r="B931" s="58" t="s">
        <v>15</v>
      </c>
      <c r="C931" s="58">
        <v>482</v>
      </c>
      <c r="D931" s="62">
        <v>33903000000</v>
      </c>
      <c r="E931" s="117">
        <v>26210000000</v>
      </c>
      <c r="F931" s="39" t="s">
        <v>980</v>
      </c>
      <c r="G931" s="58">
        <v>60</v>
      </c>
      <c r="H931" s="95">
        <v>180</v>
      </c>
      <c r="I931" s="58" t="s">
        <v>516</v>
      </c>
      <c r="J931" s="58" t="s">
        <v>19</v>
      </c>
    </row>
    <row r="932" s="2" customFormat="1" ht="60" spans="1:10">
      <c r="A932" s="57" t="s">
        <v>14</v>
      </c>
      <c r="B932" s="58" t="s">
        <v>15</v>
      </c>
      <c r="C932" s="58">
        <v>482</v>
      </c>
      <c r="D932" s="62">
        <v>33903000000</v>
      </c>
      <c r="E932" s="117">
        <v>26210000000</v>
      </c>
      <c r="F932" s="39" t="s">
        <v>981</v>
      </c>
      <c r="G932" s="58">
        <v>60</v>
      </c>
      <c r="H932" s="95">
        <v>180</v>
      </c>
      <c r="I932" s="58" t="s">
        <v>516</v>
      </c>
      <c r="J932" s="58" t="s">
        <v>19</v>
      </c>
    </row>
    <row r="933" s="2" customFormat="1" ht="75" spans="1:10">
      <c r="A933" s="57" t="s">
        <v>14</v>
      </c>
      <c r="B933" s="58" t="s">
        <v>15</v>
      </c>
      <c r="C933" s="58">
        <v>482</v>
      </c>
      <c r="D933" s="62">
        <v>33903000000</v>
      </c>
      <c r="E933" s="117">
        <v>26210000000</v>
      </c>
      <c r="F933" s="39" t="s">
        <v>982</v>
      </c>
      <c r="G933" s="58">
        <v>60</v>
      </c>
      <c r="H933" s="95">
        <v>198.6</v>
      </c>
      <c r="I933" s="58" t="s">
        <v>516</v>
      </c>
      <c r="J933" s="58" t="s">
        <v>19</v>
      </c>
    </row>
    <row r="934" s="2" customFormat="1" ht="75" spans="1:10">
      <c r="A934" s="57" t="s">
        <v>14</v>
      </c>
      <c r="B934" s="58" t="s">
        <v>15</v>
      </c>
      <c r="C934" s="58">
        <v>482</v>
      </c>
      <c r="D934" s="62">
        <v>33903000000</v>
      </c>
      <c r="E934" s="117">
        <v>26210000000</v>
      </c>
      <c r="F934" s="39" t="s">
        <v>983</v>
      </c>
      <c r="G934" s="58">
        <v>60</v>
      </c>
      <c r="H934" s="95">
        <v>198.6</v>
      </c>
      <c r="I934" s="58" t="s">
        <v>516</v>
      </c>
      <c r="J934" s="58" t="s">
        <v>19</v>
      </c>
    </row>
    <row r="935" s="2" customFormat="1" ht="75" spans="1:10">
      <c r="A935" s="57" t="s">
        <v>14</v>
      </c>
      <c r="B935" s="58" t="s">
        <v>15</v>
      </c>
      <c r="C935" s="58">
        <v>482</v>
      </c>
      <c r="D935" s="62">
        <v>33903000000</v>
      </c>
      <c r="E935" s="117">
        <v>26210000000</v>
      </c>
      <c r="F935" s="39" t="s">
        <v>984</v>
      </c>
      <c r="G935" s="58">
        <v>60</v>
      </c>
      <c r="H935" s="95">
        <v>198.6</v>
      </c>
      <c r="I935" s="58" t="s">
        <v>516</v>
      </c>
      <c r="J935" s="58" t="s">
        <v>19</v>
      </c>
    </row>
    <row r="936" s="2" customFormat="1" ht="75" spans="1:10">
      <c r="A936" s="57" t="s">
        <v>14</v>
      </c>
      <c r="B936" s="58" t="s">
        <v>15</v>
      </c>
      <c r="C936" s="58">
        <v>482</v>
      </c>
      <c r="D936" s="62">
        <v>33903000000</v>
      </c>
      <c r="E936" s="117">
        <v>26210000000</v>
      </c>
      <c r="F936" s="39" t="s">
        <v>985</v>
      </c>
      <c r="G936" s="58">
        <v>60</v>
      </c>
      <c r="H936" s="95">
        <v>198.6</v>
      </c>
      <c r="I936" s="58" t="s">
        <v>516</v>
      </c>
      <c r="J936" s="58" t="s">
        <v>19</v>
      </c>
    </row>
    <row r="937" s="2" customFormat="1" ht="75" spans="1:10">
      <c r="A937" s="57" t="s">
        <v>14</v>
      </c>
      <c r="B937" s="58" t="s">
        <v>15</v>
      </c>
      <c r="C937" s="58">
        <v>482</v>
      </c>
      <c r="D937" s="62">
        <v>33903000000</v>
      </c>
      <c r="E937" s="117">
        <v>26210000000</v>
      </c>
      <c r="F937" s="39" t="s">
        <v>986</v>
      </c>
      <c r="G937" s="58">
        <v>60</v>
      </c>
      <c r="H937" s="95">
        <v>198.6</v>
      </c>
      <c r="I937" s="58" t="s">
        <v>516</v>
      </c>
      <c r="J937" s="58" t="s">
        <v>19</v>
      </c>
    </row>
    <row r="938" s="2" customFormat="1" ht="75" spans="1:10">
      <c r="A938" s="57" t="s">
        <v>14</v>
      </c>
      <c r="B938" s="58" t="s">
        <v>15</v>
      </c>
      <c r="C938" s="58">
        <v>482</v>
      </c>
      <c r="D938" s="62">
        <v>33903000000</v>
      </c>
      <c r="E938" s="117">
        <v>26210000000</v>
      </c>
      <c r="F938" s="39" t="s">
        <v>987</v>
      </c>
      <c r="G938" s="58">
        <v>60</v>
      </c>
      <c r="H938" s="95">
        <v>198.6</v>
      </c>
      <c r="I938" s="58" t="s">
        <v>516</v>
      </c>
      <c r="J938" s="58" t="s">
        <v>19</v>
      </c>
    </row>
    <row r="939" s="2" customFormat="1" ht="60" spans="1:10">
      <c r="A939" s="57" t="s">
        <v>14</v>
      </c>
      <c r="B939" s="58" t="s">
        <v>15</v>
      </c>
      <c r="C939" s="58">
        <v>482</v>
      </c>
      <c r="D939" s="62">
        <v>33903000000</v>
      </c>
      <c r="E939" s="117">
        <v>26210000000</v>
      </c>
      <c r="F939" s="39" t="s">
        <v>988</v>
      </c>
      <c r="G939" s="58">
        <v>20</v>
      </c>
      <c r="H939" s="95">
        <v>66</v>
      </c>
      <c r="I939" s="58" t="s">
        <v>516</v>
      </c>
      <c r="J939" s="58" t="s">
        <v>19</v>
      </c>
    </row>
    <row r="940" s="2" customFormat="1" ht="60" spans="1:10">
      <c r="A940" s="57" t="s">
        <v>14</v>
      </c>
      <c r="B940" s="58" t="s">
        <v>15</v>
      </c>
      <c r="C940" s="58">
        <v>482</v>
      </c>
      <c r="D940" s="62">
        <v>33903000000</v>
      </c>
      <c r="E940" s="117">
        <v>26210000000</v>
      </c>
      <c r="F940" s="39" t="s">
        <v>989</v>
      </c>
      <c r="G940" s="58">
        <v>20</v>
      </c>
      <c r="H940" s="95">
        <v>66.2</v>
      </c>
      <c r="I940" s="58" t="s">
        <v>516</v>
      </c>
      <c r="J940" s="58" t="s">
        <v>19</v>
      </c>
    </row>
    <row r="941" s="2" customFormat="1" ht="60" spans="1:10">
      <c r="A941" s="57" t="s">
        <v>14</v>
      </c>
      <c r="B941" s="58" t="s">
        <v>15</v>
      </c>
      <c r="C941" s="58">
        <v>482</v>
      </c>
      <c r="D941" s="62">
        <v>33903000000</v>
      </c>
      <c r="E941" s="117">
        <v>26210000000</v>
      </c>
      <c r="F941" s="39" t="s">
        <v>990</v>
      </c>
      <c r="G941" s="58">
        <v>60</v>
      </c>
      <c r="H941" s="95">
        <v>198.6</v>
      </c>
      <c r="I941" s="58" t="s">
        <v>516</v>
      </c>
      <c r="J941" s="58" t="s">
        <v>19</v>
      </c>
    </row>
    <row r="942" s="2" customFormat="1" ht="60" spans="1:10">
      <c r="A942" s="57" t="s">
        <v>14</v>
      </c>
      <c r="B942" s="58" t="s">
        <v>15</v>
      </c>
      <c r="C942" s="58">
        <v>482</v>
      </c>
      <c r="D942" s="62">
        <v>33903000000</v>
      </c>
      <c r="E942" s="117">
        <v>26210000000</v>
      </c>
      <c r="F942" s="39" t="s">
        <v>991</v>
      </c>
      <c r="G942" s="58">
        <v>60</v>
      </c>
      <c r="H942" s="95">
        <v>198.6</v>
      </c>
      <c r="I942" s="58" t="s">
        <v>516</v>
      </c>
      <c r="J942" s="58" t="s">
        <v>19</v>
      </c>
    </row>
    <row r="943" s="2" customFormat="1" ht="60" spans="1:10">
      <c r="A943" s="57" t="s">
        <v>14</v>
      </c>
      <c r="B943" s="58" t="s">
        <v>15</v>
      </c>
      <c r="C943" s="58">
        <v>482</v>
      </c>
      <c r="D943" s="62">
        <v>33903000000</v>
      </c>
      <c r="E943" s="117">
        <v>26210000000</v>
      </c>
      <c r="F943" s="39" t="s">
        <v>992</v>
      </c>
      <c r="G943" s="58">
        <v>60</v>
      </c>
      <c r="H943" s="95">
        <v>198.6</v>
      </c>
      <c r="I943" s="58" t="s">
        <v>516</v>
      </c>
      <c r="J943" s="58" t="s">
        <v>19</v>
      </c>
    </row>
    <row r="944" s="2" customFormat="1" ht="75" spans="1:10">
      <c r="A944" s="57" t="s">
        <v>14</v>
      </c>
      <c r="B944" s="58" t="s">
        <v>15</v>
      </c>
      <c r="C944" s="58">
        <v>482</v>
      </c>
      <c r="D944" s="62">
        <v>33903000000</v>
      </c>
      <c r="E944" s="117">
        <v>26210000000</v>
      </c>
      <c r="F944" s="39" t="s">
        <v>993</v>
      </c>
      <c r="G944" s="58">
        <v>60</v>
      </c>
      <c r="H944" s="95">
        <v>198.6</v>
      </c>
      <c r="I944" s="58" t="s">
        <v>516</v>
      </c>
      <c r="J944" s="58" t="s">
        <v>19</v>
      </c>
    </row>
    <row r="945" s="2" customFormat="1" ht="60" spans="1:10">
      <c r="A945" s="57" t="s">
        <v>14</v>
      </c>
      <c r="B945" s="58" t="s">
        <v>15</v>
      </c>
      <c r="C945" s="58">
        <v>482</v>
      </c>
      <c r="D945" s="62">
        <v>33903000000</v>
      </c>
      <c r="E945" s="117">
        <v>26210000000</v>
      </c>
      <c r="F945" s="39" t="s">
        <v>994</v>
      </c>
      <c r="G945" s="58">
        <v>60</v>
      </c>
      <c r="H945" s="95">
        <v>198.6</v>
      </c>
      <c r="I945" s="58" t="s">
        <v>516</v>
      </c>
      <c r="J945" s="58" t="s">
        <v>19</v>
      </c>
    </row>
    <row r="946" s="2" customFormat="1" ht="60" spans="1:10">
      <c r="A946" s="57" t="s">
        <v>14</v>
      </c>
      <c r="B946" s="58" t="s">
        <v>15</v>
      </c>
      <c r="C946" s="58">
        <v>482</v>
      </c>
      <c r="D946" s="62">
        <v>33903000000</v>
      </c>
      <c r="E946" s="117">
        <v>26210000000</v>
      </c>
      <c r="F946" s="39" t="s">
        <v>995</v>
      </c>
      <c r="G946" s="58">
        <v>40</v>
      </c>
      <c r="H946" s="95">
        <v>132.4</v>
      </c>
      <c r="I946" s="58" t="s">
        <v>516</v>
      </c>
      <c r="J946" s="58" t="s">
        <v>19</v>
      </c>
    </row>
    <row r="947" s="2" customFormat="1" ht="75" spans="1:10">
      <c r="A947" s="57" t="s">
        <v>14</v>
      </c>
      <c r="B947" s="58" t="s">
        <v>15</v>
      </c>
      <c r="C947" s="58">
        <v>482</v>
      </c>
      <c r="D947" s="62">
        <v>33903000000</v>
      </c>
      <c r="E947" s="117">
        <v>26210000000</v>
      </c>
      <c r="F947" s="39" t="s">
        <v>996</v>
      </c>
      <c r="G947" s="58">
        <v>60</v>
      </c>
      <c r="H947" s="95">
        <v>198.6</v>
      </c>
      <c r="I947" s="58" t="s">
        <v>516</v>
      </c>
      <c r="J947" s="58" t="s">
        <v>19</v>
      </c>
    </row>
    <row r="948" s="2" customFormat="1" ht="60" spans="1:10">
      <c r="A948" s="57" t="s">
        <v>14</v>
      </c>
      <c r="B948" s="58" t="s">
        <v>15</v>
      </c>
      <c r="C948" s="58">
        <v>482</v>
      </c>
      <c r="D948" s="62">
        <v>33903000000</v>
      </c>
      <c r="E948" s="117">
        <v>26210000000</v>
      </c>
      <c r="F948" s="39" t="s">
        <v>997</v>
      </c>
      <c r="G948" s="58">
        <v>60</v>
      </c>
      <c r="H948" s="95">
        <v>198.6</v>
      </c>
      <c r="I948" s="58" t="s">
        <v>516</v>
      </c>
      <c r="J948" s="58" t="s">
        <v>19</v>
      </c>
    </row>
    <row r="949" s="2" customFormat="1" ht="60" spans="1:10">
      <c r="A949" s="57" t="s">
        <v>14</v>
      </c>
      <c r="B949" s="58" t="s">
        <v>15</v>
      </c>
      <c r="C949" s="58">
        <v>482</v>
      </c>
      <c r="D949" s="62">
        <v>33903000000</v>
      </c>
      <c r="E949" s="117">
        <v>26210000000</v>
      </c>
      <c r="F949" s="39" t="s">
        <v>998</v>
      </c>
      <c r="G949" s="58">
        <v>60</v>
      </c>
      <c r="H949" s="95">
        <v>198.6</v>
      </c>
      <c r="I949" s="58" t="s">
        <v>516</v>
      </c>
      <c r="J949" s="58" t="s">
        <v>19</v>
      </c>
    </row>
    <row r="950" s="2" customFormat="1" ht="75" spans="1:10">
      <c r="A950" s="57" t="s">
        <v>14</v>
      </c>
      <c r="B950" s="58" t="s">
        <v>15</v>
      </c>
      <c r="C950" s="58">
        <v>482</v>
      </c>
      <c r="D950" s="62">
        <v>33903000000</v>
      </c>
      <c r="E950" s="117">
        <v>26210000000</v>
      </c>
      <c r="F950" s="39" t="s">
        <v>999</v>
      </c>
      <c r="G950" s="58">
        <v>60</v>
      </c>
      <c r="H950" s="95">
        <v>198.6</v>
      </c>
      <c r="I950" s="58" t="s">
        <v>516</v>
      </c>
      <c r="J950" s="58" t="s">
        <v>19</v>
      </c>
    </row>
    <row r="951" s="2" customFormat="1" ht="60" spans="1:10">
      <c r="A951" s="57" t="s">
        <v>14</v>
      </c>
      <c r="B951" s="58" t="s">
        <v>15</v>
      </c>
      <c r="C951" s="58">
        <v>482</v>
      </c>
      <c r="D951" s="62">
        <v>33903000000</v>
      </c>
      <c r="E951" s="117">
        <v>26210000000</v>
      </c>
      <c r="F951" s="39" t="s">
        <v>1000</v>
      </c>
      <c r="G951" s="58">
        <v>60</v>
      </c>
      <c r="H951" s="95">
        <v>198.6</v>
      </c>
      <c r="I951" s="58" t="s">
        <v>516</v>
      </c>
      <c r="J951" s="58" t="s">
        <v>19</v>
      </c>
    </row>
    <row r="952" s="2" customFormat="1" ht="60" spans="1:10">
      <c r="A952" s="57" t="s">
        <v>14</v>
      </c>
      <c r="B952" s="58" t="s">
        <v>15</v>
      </c>
      <c r="C952" s="58">
        <v>482</v>
      </c>
      <c r="D952" s="62">
        <v>33903000000</v>
      </c>
      <c r="E952" s="117">
        <v>26210000000</v>
      </c>
      <c r="F952" s="39" t="s">
        <v>1001</v>
      </c>
      <c r="G952" s="58">
        <v>40</v>
      </c>
      <c r="H952" s="95">
        <v>132.4</v>
      </c>
      <c r="I952" s="58" t="s">
        <v>516</v>
      </c>
      <c r="J952" s="58" t="s">
        <v>19</v>
      </c>
    </row>
    <row r="953" s="2" customFormat="1" ht="60" spans="1:10">
      <c r="A953" s="57" t="s">
        <v>14</v>
      </c>
      <c r="B953" s="58" t="s">
        <v>15</v>
      </c>
      <c r="C953" s="58">
        <v>482</v>
      </c>
      <c r="D953" s="62">
        <v>33903000000</v>
      </c>
      <c r="E953" s="117">
        <v>26210000000</v>
      </c>
      <c r="F953" s="39" t="s">
        <v>1002</v>
      </c>
      <c r="G953" s="58">
        <v>40</v>
      </c>
      <c r="H953" s="95">
        <v>120</v>
      </c>
      <c r="I953" s="58" t="s">
        <v>516</v>
      </c>
      <c r="J953" s="58" t="s">
        <v>19</v>
      </c>
    </row>
    <row r="954" s="2" customFormat="1" ht="60" spans="1:10">
      <c r="A954" s="57" t="s">
        <v>14</v>
      </c>
      <c r="B954" s="58" t="s">
        <v>15</v>
      </c>
      <c r="C954" s="58">
        <v>482</v>
      </c>
      <c r="D954" s="62">
        <v>33903000000</v>
      </c>
      <c r="E954" s="117">
        <v>26210000000</v>
      </c>
      <c r="F954" s="39" t="s">
        <v>1003</v>
      </c>
      <c r="G954" s="58">
        <v>40</v>
      </c>
      <c r="H954" s="95">
        <v>120</v>
      </c>
      <c r="I954" s="58" t="s">
        <v>516</v>
      </c>
      <c r="J954" s="58" t="s">
        <v>19</v>
      </c>
    </row>
    <row r="955" s="2" customFormat="1" ht="75" spans="1:10">
      <c r="A955" s="57" t="s">
        <v>14</v>
      </c>
      <c r="B955" s="58" t="s">
        <v>15</v>
      </c>
      <c r="C955" s="58">
        <v>482</v>
      </c>
      <c r="D955" s="62">
        <v>33903000000</v>
      </c>
      <c r="E955" s="117">
        <v>26210000000</v>
      </c>
      <c r="F955" s="39" t="s">
        <v>1004</v>
      </c>
      <c r="G955" s="58">
        <v>50</v>
      </c>
      <c r="H955" s="95">
        <v>165.5</v>
      </c>
      <c r="I955" s="58" t="s">
        <v>516</v>
      </c>
      <c r="J955" s="58" t="s">
        <v>19</v>
      </c>
    </row>
    <row r="956" s="2" customFormat="1" ht="60" spans="1:10">
      <c r="A956" s="57" t="s">
        <v>14</v>
      </c>
      <c r="B956" s="58" t="s">
        <v>15</v>
      </c>
      <c r="C956" s="58">
        <v>482</v>
      </c>
      <c r="D956" s="62">
        <v>33903000000</v>
      </c>
      <c r="E956" s="117">
        <v>26210000000</v>
      </c>
      <c r="F956" s="39" t="s">
        <v>1005</v>
      </c>
      <c r="G956" s="58">
        <v>50</v>
      </c>
      <c r="H956" s="95">
        <v>165.5</v>
      </c>
      <c r="I956" s="58" t="s">
        <v>516</v>
      </c>
      <c r="J956" s="58" t="s">
        <v>19</v>
      </c>
    </row>
    <row r="957" s="2" customFormat="1" ht="75" spans="1:10">
      <c r="A957" s="57" t="s">
        <v>14</v>
      </c>
      <c r="B957" s="58" t="s">
        <v>15</v>
      </c>
      <c r="C957" s="58">
        <v>482</v>
      </c>
      <c r="D957" s="62">
        <v>33903000000</v>
      </c>
      <c r="E957" s="117">
        <v>26210000000</v>
      </c>
      <c r="F957" s="39" t="s">
        <v>1006</v>
      </c>
      <c r="G957" s="58">
        <v>50</v>
      </c>
      <c r="H957" s="95">
        <v>165.5</v>
      </c>
      <c r="I957" s="58" t="s">
        <v>516</v>
      </c>
      <c r="J957" s="58" t="s">
        <v>19</v>
      </c>
    </row>
    <row r="958" s="2" customFormat="1" ht="75" spans="1:10">
      <c r="A958" s="57" t="s">
        <v>14</v>
      </c>
      <c r="B958" s="58" t="s">
        <v>15</v>
      </c>
      <c r="C958" s="58">
        <v>482</v>
      </c>
      <c r="D958" s="62">
        <v>33903000000</v>
      </c>
      <c r="E958" s="117">
        <v>26210000000</v>
      </c>
      <c r="F958" s="39" t="s">
        <v>1007</v>
      </c>
      <c r="G958" s="58">
        <v>50</v>
      </c>
      <c r="H958" s="95">
        <v>165.5</v>
      </c>
      <c r="I958" s="58" t="s">
        <v>516</v>
      </c>
      <c r="J958" s="58" t="s">
        <v>19</v>
      </c>
    </row>
    <row r="959" s="2" customFormat="1" ht="60" spans="1:10">
      <c r="A959" s="57" t="s">
        <v>14</v>
      </c>
      <c r="B959" s="58" t="s">
        <v>15</v>
      </c>
      <c r="C959" s="58">
        <v>482</v>
      </c>
      <c r="D959" s="62">
        <v>33903000000</v>
      </c>
      <c r="E959" s="117">
        <v>26210000000</v>
      </c>
      <c r="F959" s="39" t="s">
        <v>1008</v>
      </c>
      <c r="G959" s="58">
        <v>50</v>
      </c>
      <c r="H959" s="95">
        <v>165.5</v>
      </c>
      <c r="I959" s="58" t="s">
        <v>516</v>
      </c>
      <c r="J959" s="58" t="s">
        <v>19</v>
      </c>
    </row>
    <row r="960" s="2" customFormat="1" ht="75" spans="1:10">
      <c r="A960" s="57" t="s">
        <v>14</v>
      </c>
      <c r="B960" s="58" t="s">
        <v>15</v>
      </c>
      <c r="C960" s="58">
        <v>482</v>
      </c>
      <c r="D960" s="62">
        <v>33903000000</v>
      </c>
      <c r="E960" s="117">
        <v>26210000000</v>
      </c>
      <c r="F960" s="39" t="s">
        <v>1009</v>
      </c>
      <c r="G960" s="58">
        <v>50</v>
      </c>
      <c r="H960" s="95">
        <v>165.5</v>
      </c>
      <c r="I960" s="58" t="s">
        <v>516</v>
      </c>
      <c r="J960" s="58" t="s">
        <v>19</v>
      </c>
    </row>
    <row r="961" s="2" customFormat="1" ht="60" spans="1:10">
      <c r="A961" s="57" t="s">
        <v>14</v>
      </c>
      <c r="B961" s="58" t="s">
        <v>15</v>
      </c>
      <c r="C961" s="58">
        <v>482</v>
      </c>
      <c r="D961" s="62">
        <v>33903000000</v>
      </c>
      <c r="E961" s="117">
        <v>26210000000</v>
      </c>
      <c r="F961" s="39" t="s">
        <v>1010</v>
      </c>
      <c r="G961" s="58">
        <v>50</v>
      </c>
      <c r="H961" s="95">
        <v>165.5</v>
      </c>
      <c r="I961" s="58" t="s">
        <v>516</v>
      </c>
      <c r="J961" s="58" t="s">
        <v>19</v>
      </c>
    </row>
    <row r="962" s="2" customFormat="1" ht="60" spans="1:10">
      <c r="A962" s="57" t="s">
        <v>14</v>
      </c>
      <c r="B962" s="58" t="s">
        <v>15</v>
      </c>
      <c r="C962" s="58">
        <v>482</v>
      </c>
      <c r="D962" s="62">
        <v>33903000000</v>
      </c>
      <c r="E962" s="117">
        <v>26210000000</v>
      </c>
      <c r="F962" s="39" t="s">
        <v>1011</v>
      </c>
      <c r="G962" s="58">
        <v>50</v>
      </c>
      <c r="H962" s="95">
        <v>165.5</v>
      </c>
      <c r="I962" s="58" t="s">
        <v>516</v>
      </c>
      <c r="J962" s="58" t="s">
        <v>19</v>
      </c>
    </row>
    <row r="963" s="2" customFormat="1" ht="75" spans="1:10">
      <c r="A963" s="57" t="s">
        <v>14</v>
      </c>
      <c r="B963" s="58" t="s">
        <v>15</v>
      </c>
      <c r="C963" s="58">
        <v>482</v>
      </c>
      <c r="D963" s="62">
        <v>33903000000</v>
      </c>
      <c r="E963" s="117">
        <v>26210000000</v>
      </c>
      <c r="F963" s="39" t="s">
        <v>1012</v>
      </c>
      <c r="G963" s="58">
        <v>50</v>
      </c>
      <c r="H963" s="95">
        <v>165.5</v>
      </c>
      <c r="I963" s="58" t="s">
        <v>516</v>
      </c>
      <c r="J963" s="58" t="s">
        <v>19</v>
      </c>
    </row>
    <row r="964" s="2" customFormat="1" ht="75" spans="1:10">
      <c r="A964" s="57" t="s">
        <v>14</v>
      </c>
      <c r="B964" s="58" t="s">
        <v>15</v>
      </c>
      <c r="C964" s="58">
        <v>482</v>
      </c>
      <c r="D964" s="62">
        <v>33903000000</v>
      </c>
      <c r="E964" s="117">
        <v>26210000000</v>
      </c>
      <c r="F964" s="39" t="s">
        <v>1013</v>
      </c>
      <c r="G964" s="58">
        <v>50</v>
      </c>
      <c r="H964" s="95">
        <v>165.5</v>
      </c>
      <c r="I964" s="58" t="s">
        <v>516</v>
      </c>
      <c r="J964" s="58" t="s">
        <v>19</v>
      </c>
    </row>
    <row r="965" s="2" customFormat="1" ht="60" spans="1:10">
      <c r="A965" s="57" t="s">
        <v>14</v>
      </c>
      <c r="B965" s="58" t="s">
        <v>15</v>
      </c>
      <c r="C965" s="58">
        <v>482</v>
      </c>
      <c r="D965" s="62">
        <v>33903000000</v>
      </c>
      <c r="E965" s="117">
        <v>26210000000</v>
      </c>
      <c r="F965" s="39" t="s">
        <v>1014</v>
      </c>
      <c r="G965" s="58">
        <v>60</v>
      </c>
      <c r="H965" s="95">
        <v>198.6</v>
      </c>
      <c r="I965" s="58" t="s">
        <v>516</v>
      </c>
      <c r="J965" s="58" t="s">
        <v>19</v>
      </c>
    </row>
    <row r="966" s="2" customFormat="1" ht="60" spans="1:10">
      <c r="A966" s="57" t="s">
        <v>14</v>
      </c>
      <c r="B966" s="58" t="s">
        <v>15</v>
      </c>
      <c r="C966" s="58">
        <v>482</v>
      </c>
      <c r="D966" s="62">
        <v>33903000000</v>
      </c>
      <c r="E966" s="117">
        <v>26210000000</v>
      </c>
      <c r="F966" s="39" t="s">
        <v>1015</v>
      </c>
      <c r="G966" s="58">
        <v>60</v>
      </c>
      <c r="H966" s="95">
        <v>198.6</v>
      </c>
      <c r="I966" s="58" t="s">
        <v>516</v>
      </c>
      <c r="J966" s="58" t="s">
        <v>19</v>
      </c>
    </row>
    <row r="967" s="2" customFormat="1" ht="75" spans="1:10">
      <c r="A967" s="57" t="s">
        <v>14</v>
      </c>
      <c r="B967" s="58" t="s">
        <v>15</v>
      </c>
      <c r="C967" s="58">
        <v>482</v>
      </c>
      <c r="D967" s="62">
        <v>33903000000</v>
      </c>
      <c r="E967" s="117">
        <v>26210000000</v>
      </c>
      <c r="F967" s="39" t="s">
        <v>1016</v>
      </c>
      <c r="G967" s="58">
        <v>60</v>
      </c>
      <c r="H967" s="95">
        <v>198.6</v>
      </c>
      <c r="I967" s="58" t="s">
        <v>516</v>
      </c>
      <c r="J967" s="58" t="s">
        <v>19</v>
      </c>
    </row>
    <row r="968" s="2" customFormat="1" ht="75" spans="1:10">
      <c r="A968" s="57" t="s">
        <v>14</v>
      </c>
      <c r="B968" s="58" t="s">
        <v>15</v>
      </c>
      <c r="C968" s="58">
        <v>482</v>
      </c>
      <c r="D968" s="62">
        <v>33903000000</v>
      </c>
      <c r="E968" s="117">
        <v>26210000000</v>
      </c>
      <c r="F968" s="39" t="s">
        <v>1017</v>
      </c>
      <c r="G968" s="58">
        <v>60</v>
      </c>
      <c r="H968" s="95">
        <v>198.6</v>
      </c>
      <c r="I968" s="58" t="s">
        <v>516</v>
      </c>
      <c r="J968" s="58" t="s">
        <v>19</v>
      </c>
    </row>
    <row r="969" s="2" customFormat="1" ht="75" spans="1:10">
      <c r="A969" s="57" t="s">
        <v>14</v>
      </c>
      <c r="B969" s="58" t="s">
        <v>15</v>
      </c>
      <c r="C969" s="58">
        <v>482</v>
      </c>
      <c r="D969" s="62">
        <v>33903000000</v>
      </c>
      <c r="E969" s="117">
        <v>26210000000</v>
      </c>
      <c r="F969" s="39" t="s">
        <v>1018</v>
      </c>
      <c r="G969" s="58">
        <v>60</v>
      </c>
      <c r="H969" s="95">
        <v>198.6</v>
      </c>
      <c r="I969" s="58" t="s">
        <v>516</v>
      </c>
      <c r="J969" s="58" t="s">
        <v>19</v>
      </c>
    </row>
    <row r="970" s="2" customFormat="1" ht="75" spans="1:10">
      <c r="A970" s="57" t="s">
        <v>14</v>
      </c>
      <c r="B970" s="58" t="s">
        <v>15</v>
      </c>
      <c r="C970" s="58">
        <v>482</v>
      </c>
      <c r="D970" s="62">
        <v>33903000000</v>
      </c>
      <c r="E970" s="117">
        <v>26210000000</v>
      </c>
      <c r="F970" s="39" t="s">
        <v>1019</v>
      </c>
      <c r="G970" s="58">
        <v>40</v>
      </c>
      <c r="H970" s="95">
        <v>132</v>
      </c>
      <c r="I970" s="58" t="s">
        <v>516</v>
      </c>
      <c r="J970" s="58" t="s">
        <v>19</v>
      </c>
    </row>
    <row r="971" s="2" customFormat="1" ht="75" spans="1:10">
      <c r="A971" s="57" t="s">
        <v>14</v>
      </c>
      <c r="B971" s="58" t="s">
        <v>15</v>
      </c>
      <c r="C971" s="58">
        <v>482</v>
      </c>
      <c r="D971" s="62">
        <v>33903000000</v>
      </c>
      <c r="E971" s="117">
        <v>26210000000</v>
      </c>
      <c r="F971" s="39" t="s">
        <v>1020</v>
      </c>
      <c r="G971" s="58">
        <v>40</v>
      </c>
      <c r="H971" s="95">
        <v>132.4</v>
      </c>
      <c r="I971" s="58" t="s">
        <v>516</v>
      </c>
      <c r="J971" s="58" t="s">
        <v>19</v>
      </c>
    </row>
    <row r="972" s="2" customFormat="1" ht="75" spans="1:10">
      <c r="A972" s="57" t="s">
        <v>14</v>
      </c>
      <c r="B972" s="58" t="s">
        <v>15</v>
      </c>
      <c r="C972" s="58">
        <v>482</v>
      </c>
      <c r="D972" s="62">
        <v>33903000000</v>
      </c>
      <c r="E972" s="117">
        <v>26210000000</v>
      </c>
      <c r="F972" s="39" t="s">
        <v>1021</v>
      </c>
      <c r="G972" s="58">
        <v>40</v>
      </c>
      <c r="H972" s="95">
        <v>132.4</v>
      </c>
      <c r="I972" s="58" t="s">
        <v>516</v>
      </c>
      <c r="J972" s="58" t="s">
        <v>19</v>
      </c>
    </row>
    <row r="973" s="2" customFormat="1" ht="75" spans="1:10">
      <c r="A973" s="57" t="s">
        <v>14</v>
      </c>
      <c r="B973" s="58" t="s">
        <v>15</v>
      </c>
      <c r="C973" s="58">
        <v>482</v>
      </c>
      <c r="D973" s="62">
        <v>33903000000</v>
      </c>
      <c r="E973" s="117">
        <v>26210000000</v>
      </c>
      <c r="F973" s="39" t="s">
        <v>1022</v>
      </c>
      <c r="G973" s="58">
        <v>40</v>
      </c>
      <c r="H973" s="95">
        <v>132.4</v>
      </c>
      <c r="I973" s="58" t="s">
        <v>516</v>
      </c>
      <c r="J973" s="58" t="s">
        <v>19</v>
      </c>
    </row>
    <row r="974" s="2" customFormat="1" ht="75" spans="1:10">
      <c r="A974" s="57" t="s">
        <v>14</v>
      </c>
      <c r="B974" s="58" t="s">
        <v>15</v>
      </c>
      <c r="C974" s="58">
        <v>482</v>
      </c>
      <c r="D974" s="62">
        <v>33903000000</v>
      </c>
      <c r="E974" s="117">
        <v>26210000000</v>
      </c>
      <c r="F974" s="39" t="s">
        <v>1023</v>
      </c>
      <c r="G974" s="58">
        <v>40</v>
      </c>
      <c r="H974" s="95">
        <v>132.4</v>
      </c>
      <c r="I974" s="58" t="s">
        <v>516</v>
      </c>
      <c r="J974" s="58" t="s">
        <v>19</v>
      </c>
    </row>
    <row r="975" s="2" customFormat="1" ht="75" spans="1:10">
      <c r="A975" s="57" t="s">
        <v>14</v>
      </c>
      <c r="B975" s="58" t="s">
        <v>15</v>
      </c>
      <c r="C975" s="58">
        <v>482</v>
      </c>
      <c r="D975" s="62">
        <v>33903000000</v>
      </c>
      <c r="E975" s="117">
        <v>26210000000</v>
      </c>
      <c r="F975" s="39" t="s">
        <v>1024</v>
      </c>
      <c r="G975" s="58">
        <v>40</v>
      </c>
      <c r="H975" s="95">
        <v>132.4</v>
      </c>
      <c r="I975" s="58" t="s">
        <v>516</v>
      </c>
      <c r="J975" s="58" t="s">
        <v>19</v>
      </c>
    </row>
    <row r="976" s="2" customFormat="1" ht="75" spans="1:10">
      <c r="A976" s="57" t="s">
        <v>14</v>
      </c>
      <c r="B976" s="58" t="s">
        <v>15</v>
      </c>
      <c r="C976" s="58">
        <v>482</v>
      </c>
      <c r="D976" s="62">
        <v>33903000000</v>
      </c>
      <c r="E976" s="117">
        <v>26210000000</v>
      </c>
      <c r="F976" s="39" t="s">
        <v>1025</v>
      </c>
      <c r="G976" s="58">
        <v>40</v>
      </c>
      <c r="H976" s="95">
        <v>132.4</v>
      </c>
      <c r="I976" s="58" t="s">
        <v>516</v>
      </c>
      <c r="J976" s="58" t="s">
        <v>19</v>
      </c>
    </row>
    <row r="977" s="2" customFormat="1" ht="75" spans="1:10">
      <c r="A977" s="57" t="s">
        <v>14</v>
      </c>
      <c r="B977" s="58" t="s">
        <v>15</v>
      </c>
      <c r="C977" s="58">
        <v>482</v>
      </c>
      <c r="D977" s="62">
        <v>33903000000</v>
      </c>
      <c r="E977" s="117">
        <v>26210000000</v>
      </c>
      <c r="F977" s="39" t="s">
        <v>1026</v>
      </c>
      <c r="G977" s="58">
        <v>40</v>
      </c>
      <c r="H977" s="95">
        <v>132.4</v>
      </c>
      <c r="I977" s="58" t="s">
        <v>516</v>
      </c>
      <c r="J977" s="58" t="s">
        <v>19</v>
      </c>
    </row>
    <row r="978" s="2" customFormat="1" ht="75" spans="1:10">
      <c r="A978" s="57" t="s">
        <v>14</v>
      </c>
      <c r="B978" s="58" t="s">
        <v>15</v>
      </c>
      <c r="C978" s="58">
        <v>482</v>
      </c>
      <c r="D978" s="62">
        <v>33903000000</v>
      </c>
      <c r="E978" s="117">
        <v>26210000000</v>
      </c>
      <c r="F978" s="39" t="s">
        <v>1027</v>
      </c>
      <c r="G978" s="58">
        <v>40</v>
      </c>
      <c r="H978" s="95">
        <v>132.4</v>
      </c>
      <c r="I978" s="58" t="s">
        <v>516</v>
      </c>
      <c r="J978" s="58" t="s">
        <v>19</v>
      </c>
    </row>
    <row r="979" s="2" customFormat="1" ht="75" spans="1:10">
      <c r="A979" s="57" t="s">
        <v>14</v>
      </c>
      <c r="B979" s="58" t="s">
        <v>15</v>
      </c>
      <c r="C979" s="58">
        <v>482</v>
      </c>
      <c r="D979" s="62">
        <v>33903000000</v>
      </c>
      <c r="E979" s="117">
        <v>26210000000</v>
      </c>
      <c r="F979" s="39" t="s">
        <v>1028</v>
      </c>
      <c r="G979" s="58">
        <v>40</v>
      </c>
      <c r="H979" s="95">
        <v>132.4</v>
      </c>
      <c r="I979" s="58" t="s">
        <v>516</v>
      </c>
      <c r="J979" s="58" t="s">
        <v>19</v>
      </c>
    </row>
    <row r="980" s="2" customFormat="1" ht="60" spans="1:10">
      <c r="A980" s="57" t="s">
        <v>14</v>
      </c>
      <c r="B980" s="58" t="s">
        <v>15</v>
      </c>
      <c r="C980" s="58">
        <v>482</v>
      </c>
      <c r="D980" s="62">
        <v>33903000000</v>
      </c>
      <c r="E980" s="117">
        <v>26210000000</v>
      </c>
      <c r="F980" s="39" t="s">
        <v>1029</v>
      </c>
      <c r="G980" s="58">
        <v>50</v>
      </c>
      <c r="H980" s="95">
        <v>444</v>
      </c>
      <c r="I980" s="58" t="s">
        <v>516</v>
      </c>
      <c r="J980" s="58" t="s">
        <v>19</v>
      </c>
    </row>
    <row r="981" s="2" customFormat="1" ht="135" spans="1:10">
      <c r="A981" s="57" t="s">
        <v>14</v>
      </c>
      <c r="B981" s="58" t="s">
        <v>15</v>
      </c>
      <c r="C981" s="58">
        <v>482</v>
      </c>
      <c r="D981" s="62">
        <v>33903000000</v>
      </c>
      <c r="E981" s="117">
        <v>26210000000</v>
      </c>
      <c r="F981" s="39" t="s">
        <v>1030</v>
      </c>
      <c r="G981" s="58">
        <v>50</v>
      </c>
      <c r="H981" s="95">
        <v>322</v>
      </c>
      <c r="I981" s="58" t="s">
        <v>516</v>
      </c>
      <c r="J981" s="58" t="s">
        <v>19</v>
      </c>
    </row>
    <row r="982" s="2" customFormat="1" ht="45" spans="1:10">
      <c r="A982" s="57" t="s">
        <v>14</v>
      </c>
      <c r="B982" s="58" t="s">
        <v>15</v>
      </c>
      <c r="C982" s="58">
        <v>482</v>
      </c>
      <c r="D982" s="62">
        <v>33903000000</v>
      </c>
      <c r="E982" s="117">
        <v>26210000000</v>
      </c>
      <c r="F982" s="39" t="s">
        <v>1031</v>
      </c>
      <c r="G982" s="58">
        <v>50</v>
      </c>
      <c r="H982" s="95">
        <v>244</v>
      </c>
      <c r="I982" s="58" t="s">
        <v>516</v>
      </c>
      <c r="J982" s="58" t="s">
        <v>19</v>
      </c>
    </row>
    <row r="983" s="2" customFormat="1" ht="45" spans="1:10">
      <c r="A983" s="57" t="s">
        <v>14</v>
      </c>
      <c r="B983" s="58" t="s">
        <v>15</v>
      </c>
      <c r="C983" s="58">
        <v>482</v>
      </c>
      <c r="D983" s="62">
        <v>33903000000</v>
      </c>
      <c r="E983" s="117">
        <v>26210000000</v>
      </c>
      <c r="F983" s="39" t="s">
        <v>1032</v>
      </c>
      <c r="G983" s="58">
        <v>50</v>
      </c>
      <c r="H983" s="95">
        <v>544</v>
      </c>
      <c r="I983" s="58" t="s">
        <v>516</v>
      </c>
      <c r="J983" s="58" t="s">
        <v>19</v>
      </c>
    </row>
    <row r="984" s="2" customFormat="1" ht="45" spans="1:10">
      <c r="A984" s="57" t="s">
        <v>14</v>
      </c>
      <c r="B984" s="58" t="s">
        <v>15</v>
      </c>
      <c r="C984" s="58">
        <v>482</v>
      </c>
      <c r="D984" s="62">
        <v>33903000000</v>
      </c>
      <c r="E984" s="117">
        <v>26210000000</v>
      </c>
      <c r="F984" s="39" t="s">
        <v>1033</v>
      </c>
      <c r="G984" s="58">
        <v>50</v>
      </c>
      <c r="H984" s="95">
        <v>1544</v>
      </c>
      <c r="I984" s="58" t="s">
        <v>516</v>
      </c>
      <c r="J984" s="58" t="s">
        <v>19</v>
      </c>
    </row>
    <row r="985" s="2" customFormat="1" ht="60" spans="1:10">
      <c r="A985" s="57" t="s">
        <v>14</v>
      </c>
      <c r="B985" s="58" t="s">
        <v>15</v>
      </c>
      <c r="C985" s="58">
        <v>482</v>
      </c>
      <c r="D985" s="62">
        <v>33903000000</v>
      </c>
      <c r="E985" s="117">
        <v>26210000000</v>
      </c>
      <c r="F985" s="39" t="s">
        <v>1034</v>
      </c>
      <c r="G985" s="58">
        <v>40</v>
      </c>
      <c r="H985" s="95">
        <v>1500</v>
      </c>
      <c r="I985" s="58" t="s">
        <v>516</v>
      </c>
      <c r="J985" s="58" t="s">
        <v>19</v>
      </c>
    </row>
    <row r="986" s="2" customFormat="1" ht="45" spans="1:10">
      <c r="A986" s="57" t="s">
        <v>14</v>
      </c>
      <c r="B986" s="58" t="s">
        <v>15</v>
      </c>
      <c r="C986" s="58">
        <v>482</v>
      </c>
      <c r="D986" s="62">
        <v>33903000000</v>
      </c>
      <c r="E986" s="117">
        <v>26210000000</v>
      </c>
      <c r="F986" s="39" t="s">
        <v>1035</v>
      </c>
      <c r="G986" s="58">
        <v>10</v>
      </c>
      <c r="H986" s="95">
        <v>1170</v>
      </c>
      <c r="I986" s="58" t="s">
        <v>516</v>
      </c>
      <c r="J986" s="58" t="s">
        <v>19</v>
      </c>
    </row>
    <row r="987" s="2" customFormat="1" ht="60" spans="1:10">
      <c r="A987" s="57" t="s">
        <v>14</v>
      </c>
      <c r="B987" s="58" t="s">
        <v>15</v>
      </c>
      <c r="C987" s="58">
        <v>482</v>
      </c>
      <c r="D987" s="62">
        <v>33903000000</v>
      </c>
      <c r="E987" s="117">
        <v>26210000000</v>
      </c>
      <c r="F987" s="39" t="s">
        <v>1036</v>
      </c>
      <c r="G987" s="58">
        <v>10</v>
      </c>
      <c r="H987" s="95">
        <v>820</v>
      </c>
      <c r="I987" s="58" t="s">
        <v>516</v>
      </c>
      <c r="J987" s="58" t="s">
        <v>19</v>
      </c>
    </row>
    <row r="988" s="2" customFormat="1" ht="60" spans="1:10">
      <c r="A988" s="57" t="s">
        <v>14</v>
      </c>
      <c r="B988" s="58" t="s">
        <v>15</v>
      </c>
      <c r="C988" s="58">
        <v>482</v>
      </c>
      <c r="D988" s="62">
        <v>33903000000</v>
      </c>
      <c r="E988" s="117">
        <v>26210000000</v>
      </c>
      <c r="F988" s="39" t="s">
        <v>1037</v>
      </c>
      <c r="G988" s="58">
        <v>20</v>
      </c>
      <c r="H988" s="95">
        <v>1850</v>
      </c>
      <c r="I988" s="58" t="s">
        <v>516</v>
      </c>
      <c r="J988" s="58" t="s">
        <v>19</v>
      </c>
    </row>
    <row r="989" s="2" customFormat="1" ht="90" spans="1:10">
      <c r="A989" s="57" t="s">
        <v>14</v>
      </c>
      <c r="B989" s="58" t="s">
        <v>15</v>
      </c>
      <c r="C989" s="58">
        <v>482</v>
      </c>
      <c r="D989" s="62">
        <v>33903000000</v>
      </c>
      <c r="E989" s="117">
        <v>26210000000</v>
      </c>
      <c r="F989" s="39" t="s">
        <v>1038</v>
      </c>
      <c r="G989" s="58">
        <v>20</v>
      </c>
      <c r="H989" s="95">
        <v>1850</v>
      </c>
      <c r="I989" s="58" t="s">
        <v>516</v>
      </c>
      <c r="J989" s="58" t="s">
        <v>19</v>
      </c>
    </row>
    <row r="990" s="2" customFormat="1" ht="45" spans="1:10">
      <c r="A990" s="57" t="s">
        <v>14</v>
      </c>
      <c r="B990" s="58" t="s">
        <v>15</v>
      </c>
      <c r="C990" s="58">
        <v>482</v>
      </c>
      <c r="D990" s="62">
        <v>33903000000</v>
      </c>
      <c r="E990" s="117">
        <v>26210000000</v>
      </c>
      <c r="F990" s="39" t="s">
        <v>1039</v>
      </c>
      <c r="G990" s="58">
        <v>20</v>
      </c>
      <c r="H990" s="95">
        <v>507</v>
      </c>
      <c r="I990" s="58" t="s">
        <v>516</v>
      </c>
      <c r="J990" s="58" t="s">
        <v>19</v>
      </c>
    </row>
    <row r="991" s="2" customFormat="1" ht="60" spans="1:10">
      <c r="A991" s="57" t="s">
        <v>14</v>
      </c>
      <c r="B991" s="58" t="s">
        <v>15</v>
      </c>
      <c r="C991" s="58">
        <v>482</v>
      </c>
      <c r="D991" s="62">
        <v>33903000000</v>
      </c>
      <c r="E991" s="117">
        <v>26210000000</v>
      </c>
      <c r="F991" s="39" t="s">
        <v>1040</v>
      </c>
      <c r="G991" s="58">
        <v>20</v>
      </c>
      <c r="H991" s="95">
        <v>193</v>
      </c>
      <c r="I991" s="58" t="s">
        <v>516</v>
      </c>
      <c r="J991" s="58" t="s">
        <v>19</v>
      </c>
    </row>
    <row r="992" s="2" customFormat="1" ht="45" spans="1:10">
      <c r="A992" s="57" t="s">
        <v>14</v>
      </c>
      <c r="B992" s="58" t="s">
        <v>15</v>
      </c>
      <c r="C992" s="58">
        <v>482</v>
      </c>
      <c r="D992" s="62">
        <v>33903000000</v>
      </c>
      <c r="E992" s="117">
        <v>26210000000</v>
      </c>
      <c r="F992" s="39" t="s">
        <v>1041</v>
      </c>
      <c r="G992" s="58">
        <v>50</v>
      </c>
      <c r="H992" s="95">
        <v>1913</v>
      </c>
      <c r="I992" s="58" t="s">
        <v>516</v>
      </c>
      <c r="J992" s="58" t="s">
        <v>19</v>
      </c>
    </row>
    <row r="993" s="2" customFormat="1" ht="45" spans="1:10">
      <c r="A993" s="57" t="s">
        <v>14</v>
      </c>
      <c r="B993" s="58" t="s">
        <v>15</v>
      </c>
      <c r="C993" s="58">
        <v>482</v>
      </c>
      <c r="D993" s="62">
        <v>33903000000</v>
      </c>
      <c r="E993" s="117">
        <v>26210000000</v>
      </c>
      <c r="F993" s="39" t="s">
        <v>1042</v>
      </c>
      <c r="G993" s="58">
        <v>50</v>
      </c>
      <c r="H993" s="95">
        <v>587</v>
      </c>
      <c r="I993" s="58" t="s">
        <v>516</v>
      </c>
      <c r="J993" s="58" t="s">
        <v>19</v>
      </c>
    </row>
    <row r="994" s="2" customFormat="1" ht="45" spans="1:10">
      <c r="A994" s="57" t="s">
        <v>14</v>
      </c>
      <c r="B994" s="58" t="s">
        <v>15</v>
      </c>
      <c r="C994" s="58">
        <v>482</v>
      </c>
      <c r="D994" s="62">
        <v>33903000000</v>
      </c>
      <c r="E994" s="117">
        <v>26210000000</v>
      </c>
      <c r="F994" s="39" t="s">
        <v>1043</v>
      </c>
      <c r="G994" s="58">
        <v>50</v>
      </c>
      <c r="H994" s="95">
        <v>1225</v>
      </c>
      <c r="I994" s="58" t="s">
        <v>516</v>
      </c>
      <c r="J994" s="58" t="s">
        <v>19</v>
      </c>
    </row>
    <row r="995" s="2" customFormat="1" ht="45" spans="1:10">
      <c r="A995" s="57" t="s">
        <v>14</v>
      </c>
      <c r="B995" s="58" t="s">
        <v>15</v>
      </c>
      <c r="C995" s="58">
        <v>482</v>
      </c>
      <c r="D995" s="62">
        <v>33903000000</v>
      </c>
      <c r="E995" s="117">
        <v>26210000000</v>
      </c>
      <c r="F995" s="39" t="s">
        <v>1044</v>
      </c>
      <c r="G995" s="58">
        <v>50</v>
      </c>
      <c r="H995" s="95">
        <v>1225</v>
      </c>
      <c r="I995" s="58" t="s">
        <v>516</v>
      </c>
      <c r="J995" s="58" t="s">
        <v>19</v>
      </c>
    </row>
    <row r="996" s="2" customFormat="1" ht="60" spans="1:10">
      <c r="A996" s="57" t="s">
        <v>14</v>
      </c>
      <c r="B996" s="58" t="s">
        <v>15</v>
      </c>
      <c r="C996" s="58">
        <v>482</v>
      </c>
      <c r="D996" s="62">
        <v>33903000000</v>
      </c>
      <c r="E996" s="117">
        <v>26210000000</v>
      </c>
      <c r="F996" s="39" t="s">
        <v>1045</v>
      </c>
      <c r="G996" s="58">
        <v>50</v>
      </c>
      <c r="H996" s="95">
        <v>540</v>
      </c>
      <c r="I996" s="58" t="s">
        <v>516</v>
      </c>
      <c r="J996" s="58" t="s">
        <v>19</v>
      </c>
    </row>
    <row r="997" s="2" customFormat="1" ht="75" spans="1:10">
      <c r="A997" s="57" t="s">
        <v>14</v>
      </c>
      <c r="B997" s="58" t="s">
        <v>15</v>
      </c>
      <c r="C997" s="58">
        <v>482</v>
      </c>
      <c r="D997" s="62">
        <v>33903000000</v>
      </c>
      <c r="E997" s="117">
        <v>26210000000</v>
      </c>
      <c r="F997" s="39" t="s">
        <v>1046</v>
      </c>
      <c r="G997" s="58">
        <v>50</v>
      </c>
      <c r="H997" s="95">
        <v>405</v>
      </c>
      <c r="I997" s="58" t="s">
        <v>516</v>
      </c>
      <c r="J997" s="58" t="s">
        <v>19</v>
      </c>
    </row>
    <row r="998" s="2" customFormat="1" ht="60" spans="1:10">
      <c r="A998" s="57" t="s">
        <v>14</v>
      </c>
      <c r="B998" s="58" t="s">
        <v>15</v>
      </c>
      <c r="C998" s="58">
        <v>482</v>
      </c>
      <c r="D998" s="62">
        <v>33903000000</v>
      </c>
      <c r="E998" s="117">
        <v>26210000000</v>
      </c>
      <c r="F998" s="39" t="s">
        <v>1047</v>
      </c>
      <c r="G998" s="58">
        <v>50</v>
      </c>
      <c r="H998" s="95">
        <v>405</v>
      </c>
      <c r="I998" s="58" t="s">
        <v>516</v>
      </c>
      <c r="J998" s="58" t="s">
        <v>19</v>
      </c>
    </row>
    <row r="999" s="2" customFormat="1" ht="75" spans="1:10">
      <c r="A999" s="57" t="s">
        <v>14</v>
      </c>
      <c r="B999" s="58" t="s">
        <v>15</v>
      </c>
      <c r="C999" s="58">
        <v>482</v>
      </c>
      <c r="D999" s="62">
        <v>33903000000</v>
      </c>
      <c r="E999" s="117">
        <v>26210000000</v>
      </c>
      <c r="F999" s="39" t="s">
        <v>1048</v>
      </c>
      <c r="G999" s="58">
        <v>80</v>
      </c>
      <c r="H999" s="95">
        <v>633.6</v>
      </c>
      <c r="I999" s="58" t="s">
        <v>516</v>
      </c>
      <c r="J999" s="58" t="s">
        <v>19</v>
      </c>
    </row>
    <row r="1000" s="2" customFormat="1" ht="30" spans="1:10">
      <c r="A1000" s="57" t="s">
        <v>14</v>
      </c>
      <c r="B1000" s="58" t="s">
        <v>15</v>
      </c>
      <c r="C1000" s="58">
        <v>482</v>
      </c>
      <c r="D1000" s="62">
        <v>33903000000</v>
      </c>
      <c r="E1000" s="117">
        <v>26210000000</v>
      </c>
      <c r="F1000" s="39" t="s">
        <v>1049</v>
      </c>
      <c r="G1000" s="58">
        <v>20</v>
      </c>
      <c r="H1000" s="95">
        <v>171.6</v>
      </c>
      <c r="I1000" s="58" t="s">
        <v>516</v>
      </c>
      <c r="J1000" s="58" t="s">
        <v>19</v>
      </c>
    </row>
    <row r="1001" s="2" customFormat="1" ht="30" spans="1:10">
      <c r="A1001" s="57" t="s">
        <v>14</v>
      </c>
      <c r="B1001" s="58" t="s">
        <v>15</v>
      </c>
      <c r="C1001" s="58">
        <v>482</v>
      </c>
      <c r="D1001" s="62">
        <v>33903000000</v>
      </c>
      <c r="E1001" s="117">
        <v>26210000000</v>
      </c>
      <c r="F1001" s="39" t="s">
        <v>1050</v>
      </c>
      <c r="G1001" s="58">
        <v>20</v>
      </c>
      <c r="H1001" s="95">
        <v>184.8</v>
      </c>
      <c r="I1001" s="58" t="s">
        <v>516</v>
      </c>
      <c r="J1001" s="58" t="s">
        <v>19</v>
      </c>
    </row>
    <row r="1002" s="2" customFormat="1" ht="60" spans="1:10">
      <c r="A1002" s="57" t="s">
        <v>14</v>
      </c>
      <c r="B1002" s="58" t="s">
        <v>15</v>
      </c>
      <c r="C1002" s="58">
        <v>482</v>
      </c>
      <c r="D1002" s="62">
        <v>33903000000</v>
      </c>
      <c r="E1002" s="117">
        <v>26210000000</v>
      </c>
      <c r="F1002" s="39" t="s">
        <v>1051</v>
      </c>
      <c r="G1002" s="58">
        <v>80</v>
      </c>
      <c r="H1002" s="95">
        <v>549.6</v>
      </c>
      <c r="I1002" s="58" t="s">
        <v>516</v>
      </c>
      <c r="J1002" s="58" t="s">
        <v>19</v>
      </c>
    </row>
    <row r="1003" s="2" customFormat="1" ht="60" spans="1:10">
      <c r="A1003" s="57" t="s">
        <v>14</v>
      </c>
      <c r="B1003" s="58" t="s">
        <v>15</v>
      </c>
      <c r="C1003" s="58">
        <v>482</v>
      </c>
      <c r="D1003" s="62">
        <v>33903000000</v>
      </c>
      <c r="E1003" s="117">
        <v>26210000000</v>
      </c>
      <c r="F1003" s="39" t="s">
        <v>1052</v>
      </c>
      <c r="G1003" s="58">
        <v>80</v>
      </c>
      <c r="H1003" s="95">
        <v>600</v>
      </c>
      <c r="I1003" s="58" t="s">
        <v>516</v>
      </c>
      <c r="J1003" s="58" t="s">
        <v>19</v>
      </c>
    </row>
    <row r="1004" s="2" customFormat="1" ht="60" spans="1:10">
      <c r="A1004" s="57" t="s">
        <v>14</v>
      </c>
      <c r="B1004" s="58" t="s">
        <v>15</v>
      </c>
      <c r="C1004" s="58">
        <v>482</v>
      </c>
      <c r="D1004" s="62">
        <v>33903000000</v>
      </c>
      <c r="E1004" s="117">
        <v>26210000000</v>
      </c>
      <c r="F1004" s="39" t="s">
        <v>1053</v>
      </c>
      <c r="G1004" s="58">
        <v>80</v>
      </c>
      <c r="H1004" s="95">
        <v>600</v>
      </c>
      <c r="I1004" s="58" t="s">
        <v>516</v>
      </c>
      <c r="J1004" s="58" t="s">
        <v>19</v>
      </c>
    </row>
    <row r="1005" s="2" customFormat="1" ht="75" spans="1:10">
      <c r="A1005" s="57" t="s">
        <v>14</v>
      </c>
      <c r="B1005" s="58" t="s">
        <v>15</v>
      </c>
      <c r="C1005" s="58">
        <v>482</v>
      </c>
      <c r="D1005" s="62">
        <v>33903000000</v>
      </c>
      <c r="E1005" s="117">
        <v>26210000000</v>
      </c>
      <c r="F1005" s="39" t="s">
        <v>1054</v>
      </c>
      <c r="G1005" s="58">
        <v>40</v>
      </c>
      <c r="H1005" s="95">
        <v>300</v>
      </c>
      <c r="I1005" s="58" t="s">
        <v>516</v>
      </c>
      <c r="J1005" s="58" t="s">
        <v>19</v>
      </c>
    </row>
    <row r="1006" s="2" customFormat="1" ht="60" spans="1:10">
      <c r="A1006" s="57" t="s">
        <v>14</v>
      </c>
      <c r="B1006" s="58" t="s">
        <v>15</v>
      </c>
      <c r="C1006" s="58">
        <v>482</v>
      </c>
      <c r="D1006" s="62">
        <v>33903000000</v>
      </c>
      <c r="E1006" s="117">
        <v>26210000000</v>
      </c>
      <c r="F1006" s="39" t="s">
        <v>1055</v>
      </c>
      <c r="G1006" s="58">
        <v>60</v>
      </c>
      <c r="H1006" s="95">
        <v>633</v>
      </c>
      <c r="I1006" s="58" t="s">
        <v>516</v>
      </c>
      <c r="J1006" s="58" t="s">
        <v>19</v>
      </c>
    </row>
    <row r="1007" s="2" customFormat="1" ht="45" spans="1:10">
      <c r="A1007" s="57" t="s">
        <v>14</v>
      </c>
      <c r="B1007" s="58" t="s">
        <v>15</v>
      </c>
      <c r="C1007" s="58">
        <v>482</v>
      </c>
      <c r="D1007" s="62">
        <v>33903000000</v>
      </c>
      <c r="E1007" s="117">
        <v>26210000000</v>
      </c>
      <c r="F1007" s="39" t="s">
        <v>1056</v>
      </c>
      <c r="G1007" s="58">
        <v>60</v>
      </c>
      <c r="H1007" s="95">
        <v>1308.6</v>
      </c>
      <c r="I1007" s="58" t="s">
        <v>516</v>
      </c>
      <c r="J1007" s="58" t="s">
        <v>19</v>
      </c>
    </row>
    <row r="1008" s="2" customFormat="1" ht="45" spans="1:10">
      <c r="A1008" s="57" t="s">
        <v>14</v>
      </c>
      <c r="B1008" s="58" t="s">
        <v>15</v>
      </c>
      <c r="C1008" s="58">
        <v>482</v>
      </c>
      <c r="D1008" s="62">
        <v>33903000000</v>
      </c>
      <c r="E1008" s="117">
        <v>26210000000</v>
      </c>
      <c r="F1008" s="39" t="s">
        <v>1057</v>
      </c>
      <c r="G1008" s="58">
        <v>60</v>
      </c>
      <c r="H1008" s="95">
        <v>541.2</v>
      </c>
      <c r="I1008" s="58" t="s">
        <v>516</v>
      </c>
      <c r="J1008" s="58" t="s">
        <v>19</v>
      </c>
    </row>
    <row r="1009" s="2" customFormat="1" ht="90" spans="1:10">
      <c r="A1009" s="57" t="s">
        <v>14</v>
      </c>
      <c r="B1009" s="58" t="s">
        <v>15</v>
      </c>
      <c r="C1009" s="58">
        <v>482</v>
      </c>
      <c r="D1009" s="62">
        <v>33903000000</v>
      </c>
      <c r="E1009" s="117">
        <v>26210000000</v>
      </c>
      <c r="F1009" s="39" t="s">
        <v>1058</v>
      </c>
      <c r="G1009" s="58">
        <v>60</v>
      </c>
      <c r="H1009" s="95">
        <v>517.2</v>
      </c>
      <c r="I1009" s="58" t="s">
        <v>516</v>
      </c>
      <c r="J1009" s="58" t="s">
        <v>19</v>
      </c>
    </row>
    <row r="1010" s="2" customFormat="1" ht="45" spans="1:10">
      <c r="A1010" s="57" t="s">
        <v>14</v>
      </c>
      <c r="B1010" s="58" t="s">
        <v>15</v>
      </c>
      <c r="C1010" s="58">
        <v>482</v>
      </c>
      <c r="D1010" s="62">
        <v>33903000000</v>
      </c>
      <c r="E1010" s="117">
        <v>26210000000</v>
      </c>
      <c r="F1010" s="39" t="s">
        <v>1059</v>
      </c>
      <c r="G1010" s="58">
        <v>20</v>
      </c>
      <c r="H1010" s="95">
        <v>220.4</v>
      </c>
      <c r="I1010" s="58" t="s">
        <v>516</v>
      </c>
      <c r="J1010" s="58" t="s">
        <v>19</v>
      </c>
    </row>
    <row r="1011" s="2" customFormat="1" ht="75" spans="1:10">
      <c r="A1011" s="57" t="s">
        <v>14</v>
      </c>
      <c r="B1011" s="58" t="s">
        <v>15</v>
      </c>
      <c r="C1011" s="58">
        <v>482</v>
      </c>
      <c r="D1011" s="62">
        <v>33903000000</v>
      </c>
      <c r="E1011" s="117">
        <v>26210000000</v>
      </c>
      <c r="F1011" s="39" t="s">
        <v>1060</v>
      </c>
      <c r="G1011" s="58">
        <v>20</v>
      </c>
      <c r="H1011" s="95">
        <v>200.6</v>
      </c>
      <c r="I1011" s="58" t="s">
        <v>516</v>
      </c>
      <c r="J1011" s="58" t="s">
        <v>19</v>
      </c>
    </row>
    <row r="1012" s="2" customFormat="1" ht="60" spans="1:10">
      <c r="A1012" s="57" t="s">
        <v>14</v>
      </c>
      <c r="B1012" s="58" t="s">
        <v>15</v>
      </c>
      <c r="C1012" s="58">
        <v>482</v>
      </c>
      <c r="D1012" s="62">
        <v>33903000000</v>
      </c>
      <c r="E1012" s="117">
        <v>26210000000</v>
      </c>
      <c r="F1012" s="39" t="s">
        <v>1061</v>
      </c>
      <c r="G1012" s="58">
        <v>20</v>
      </c>
      <c r="H1012" s="95">
        <v>219</v>
      </c>
      <c r="I1012" s="58" t="s">
        <v>516</v>
      </c>
      <c r="J1012" s="58" t="s">
        <v>19</v>
      </c>
    </row>
    <row r="1013" s="2" customFormat="1" ht="45" spans="1:10">
      <c r="A1013" s="57" t="s">
        <v>14</v>
      </c>
      <c r="B1013" s="58" t="s">
        <v>15</v>
      </c>
      <c r="C1013" s="58">
        <v>482</v>
      </c>
      <c r="D1013" s="62">
        <v>33903000000</v>
      </c>
      <c r="E1013" s="117">
        <v>26210000000</v>
      </c>
      <c r="F1013" s="39" t="s">
        <v>1062</v>
      </c>
      <c r="G1013" s="58">
        <v>20</v>
      </c>
      <c r="H1013" s="95">
        <v>226</v>
      </c>
      <c r="I1013" s="58" t="s">
        <v>516</v>
      </c>
      <c r="J1013" s="58" t="s">
        <v>19</v>
      </c>
    </row>
    <row r="1014" s="2" customFormat="1" ht="45" spans="1:10">
      <c r="A1014" s="57" t="s">
        <v>14</v>
      </c>
      <c r="B1014" s="58" t="s">
        <v>15</v>
      </c>
      <c r="C1014" s="58">
        <v>482</v>
      </c>
      <c r="D1014" s="62">
        <v>33903000000</v>
      </c>
      <c r="E1014" s="117">
        <v>26210000000</v>
      </c>
      <c r="F1014" s="39" t="s">
        <v>1063</v>
      </c>
      <c r="G1014" s="58">
        <v>20</v>
      </c>
      <c r="H1014" s="95">
        <v>74</v>
      </c>
      <c r="I1014" s="58" t="s">
        <v>516</v>
      </c>
      <c r="J1014" s="58" t="s">
        <v>19</v>
      </c>
    </row>
    <row r="1015" s="2" customFormat="1" ht="45" spans="1:10">
      <c r="A1015" s="57" t="s">
        <v>14</v>
      </c>
      <c r="B1015" s="58" t="s">
        <v>15</v>
      </c>
      <c r="C1015" s="58">
        <v>482</v>
      </c>
      <c r="D1015" s="62">
        <v>33903000000</v>
      </c>
      <c r="E1015" s="117">
        <v>26210000000</v>
      </c>
      <c r="F1015" s="39" t="s">
        <v>1064</v>
      </c>
      <c r="G1015" s="58">
        <v>40</v>
      </c>
      <c r="H1015" s="95">
        <v>550</v>
      </c>
      <c r="I1015" s="58" t="s">
        <v>516</v>
      </c>
      <c r="J1015" s="58" t="s">
        <v>19</v>
      </c>
    </row>
    <row r="1016" s="2" customFormat="1" ht="45" spans="1:10">
      <c r="A1016" s="57" t="s">
        <v>14</v>
      </c>
      <c r="B1016" s="58" t="s">
        <v>15</v>
      </c>
      <c r="C1016" s="58">
        <v>482</v>
      </c>
      <c r="D1016" s="62">
        <v>33903000000</v>
      </c>
      <c r="E1016" s="117">
        <v>26210000000</v>
      </c>
      <c r="F1016" s="39" t="s">
        <v>1065</v>
      </c>
      <c r="G1016" s="58">
        <v>20</v>
      </c>
      <c r="H1016" s="95">
        <v>275</v>
      </c>
      <c r="I1016" s="58" t="s">
        <v>516</v>
      </c>
      <c r="J1016" s="58" t="s">
        <v>19</v>
      </c>
    </row>
    <row r="1017" s="2" customFormat="1" ht="45" spans="1:10">
      <c r="A1017" s="57" t="s">
        <v>14</v>
      </c>
      <c r="B1017" s="58" t="s">
        <v>15</v>
      </c>
      <c r="C1017" s="58">
        <v>482</v>
      </c>
      <c r="D1017" s="62">
        <v>33903000000</v>
      </c>
      <c r="E1017" s="117">
        <v>26210000000</v>
      </c>
      <c r="F1017" s="39" t="s">
        <v>1066</v>
      </c>
      <c r="G1017" s="58">
        <v>20</v>
      </c>
      <c r="H1017" s="95">
        <v>275</v>
      </c>
      <c r="I1017" s="58" t="s">
        <v>516</v>
      </c>
      <c r="J1017" s="58" t="s">
        <v>19</v>
      </c>
    </row>
    <row r="1018" s="2" customFormat="1" ht="60" spans="1:10">
      <c r="A1018" s="57" t="s">
        <v>14</v>
      </c>
      <c r="B1018" s="58" t="s">
        <v>15</v>
      </c>
      <c r="C1018" s="58">
        <v>482</v>
      </c>
      <c r="D1018" s="62">
        <v>33903000000</v>
      </c>
      <c r="E1018" s="117">
        <v>26210000000</v>
      </c>
      <c r="F1018" s="39" t="s">
        <v>1067</v>
      </c>
      <c r="G1018" s="58">
        <v>50</v>
      </c>
      <c r="H1018" s="95">
        <v>701</v>
      </c>
      <c r="I1018" s="58" t="s">
        <v>516</v>
      </c>
      <c r="J1018" s="58" t="s">
        <v>19</v>
      </c>
    </row>
    <row r="1019" s="2" customFormat="1" ht="45" spans="1:10">
      <c r="A1019" s="57" t="s">
        <v>14</v>
      </c>
      <c r="B1019" s="58" t="s">
        <v>15</v>
      </c>
      <c r="C1019" s="58">
        <v>482</v>
      </c>
      <c r="D1019" s="62">
        <v>33903000000</v>
      </c>
      <c r="E1019" s="117">
        <v>26210000000</v>
      </c>
      <c r="F1019" s="39" t="s">
        <v>1068</v>
      </c>
      <c r="G1019" s="58">
        <v>50</v>
      </c>
      <c r="H1019" s="95">
        <v>701</v>
      </c>
      <c r="I1019" s="58" t="s">
        <v>516</v>
      </c>
      <c r="J1019" s="58" t="s">
        <v>19</v>
      </c>
    </row>
    <row r="1020" s="2" customFormat="1" ht="60" spans="1:10">
      <c r="A1020" s="57" t="s">
        <v>14</v>
      </c>
      <c r="B1020" s="58" t="s">
        <v>15</v>
      </c>
      <c r="C1020" s="58">
        <v>482</v>
      </c>
      <c r="D1020" s="62">
        <v>33903000000</v>
      </c>
      <c r="E1020" s="117">
        <v>26210000000</v>
      </c>
      <c r="F1020" s="39" t="s">
        <v>1069</v>
      </c>
      <c r="G1020" s="58">
        <v>50</v>
      </c>
      <c r="H1020" s="95">
        <v>701</v>
      </c>
      <c r="I1020" s="58" t="s">
        <v>516</v>
      </c>
      <c r="J1020" s="58" t="s">
        <v>19</v>
      </c>
    </row>
    <row r="1021" s="2" customFormat="1" ht="60" spans="1:10">
      <c r="A1021" s="57" t="s">
        <v>14</v>
      </c>
      <c r="B1021" s="58" t="s">
        <v>15</v>
      </c>
      <c r="C1021" s="58">
        <v>482</v>
      </c>
      <c r="D1021" s="62">
        <v>33903000000</v>
      </c>
      <c r="E1021" s="117">
        <v>26210000000</v>
      </c>
      <c r="F1021" s="39" t="s">
        <v>1070</v>
      </c>
      <c r="G1021" s="58">
        <v>50</v>
      </c>
      <c r="H1021" s="95">
        <v>701</v>
      </c>
      <c r="I1021" s="58" t="s">
        <v>516</v>
      </c>
      <c r="J1021" s="58" t="s">
        <v>19</v>
      </c>
    </row>
    <row r="1022" s="2" customFormat="1" ht="60" spans="1:10">
      <c r="A1022" s="57" t="s">
        <v>14</v>
      </c>
      <c r="B1022" s="58" t="s">
        <v>15</v>
      </c>
      <c r="C1022" s="58">
        <v>482</v>
      </c>
      <c r="D1022" s="62">
        <v>33903000000</v>
      </c>
      <c r="E1022" s="117">
        <v>26210000000</v>
      </c>
      <c r="F1022" s="39" t="s">
        <v>1071</v>
      </c>
      <c r="G1022" s="58">
        <v>50</v>
      </c>
      <c r="H1022" s="95">
        <v>650</v>
      </c>
      <c r="I1022" s="58" t="s">
        <v>516</v>
      </c>
      <c r="J1022" s="58" t="s">
        <v>19</v>
      </c>
    </row>
    <row r="1023" s="2" customFormat="1" ht="60" spans="1:10">
      <c r="A1023" s="57" t="s">
        <v>14</v>
      </c>
      <c r="B1023" s="58" t="s">
        <v>15</v>
      </c>
      <c r="C1023" s="58">
        <v>482</v>
      </c>
      <c r="D1023" s="62">
        <v>33903000000</v>
      </c>
      <c r="E1023" s="117">
        <v>26210000000</v>
      </c>
      <c r="F1023" s="39" t="s">
        <v>1072</v>
      </c>
      <c r="G1023" s="58">
        <v>50</v>
      </c>
      <c r="H1023" s="95">
        <v>650</v>
      </c>
      <c r="I1023" s="58" t="s">
        <v>516</v>
      </c>
      <c r="J1023" s="58" t="s">
        <v>19</v>
      </c>
    </row>
    <row r="1024" s="2" customFormat="1" ht="45" spans="1:10">
      <c r="A1024" s="57" t="s">
        <v>14</v>
      </c>
      <c r="B1024" s="58" t="s">
        <v>15</v>
      </c>
      <c r="C1024" s="58">
        <v>482</v>
      </c>
      <c r="D1024" s="62">
        <v>33903000000</v>
      </c>
      <c r="E1024" s="117">
        <v>26210000000</v>
      </c>
      <c r="F1024" s="39" t="s">
        <v>1073</v>
      </c>
      <c r="G1024" s="58">
        <v>50</v>
      </c>
      <c r="H1024" s="95">
        <v>650</v>
      </c>
      <c r="I1024" s="58" t="s">
        <v>516</v>
      </c>
      <c r="J1024" s="58" t="s">
        <v>19</v>
      </c>
    </row>
    <row r="1025" s="2" customFormat="1" ht="60" spans="1:10">
      <c r="A1025" s="57" t="s">
        <v>14</v>
      </c>
      <c r="B1025" s="58" t="s">
        <v>15</v>
      </c>
      <c r="C1025" s="58">
        <v>482</v>
      </c>
      <c r="D1025" s="62">
        <v>33903000000</v>
      </c>
      <c r="E1025" s="117">
        <v>26210000000</v>
      </c>
      <c r="F1025" s="39" t="s">
        <v>1074</v>
      </c>
      <c r="G1025" s="58">
        <v>50</v>
      </c>
      <c r="H1025" s="95">
        <v>650</v>
      </c>
      <c r="I1025" s="58" t="s">
        <v>516</v>
      </c>
      <c r="J1025" s="58" t="s">
        <v>19</v>
      </c>
    </row>
    <row r="1026" s="2" customFormat="1" ht="105" spans="1:10">
      <c r="A1026" s="57" t="s">
        <v>14</v>
      </c>
      <c r="B1026" s="58" t="s">
        <v>15</v>
      </c>
      <c r="C1026" s="58">
        <v>482</v>
      </c>
      <c r="D1026" s="62">
        <v>33903000000</v>
      </c>
      <c r="E1026" s="117">
        <v>26210000000</v>
      </c>
      <c r="F1026" s="39" t="s">
        <v>1075</v>
      </c>
      <c r="G1026" s="58">
        <v>20</v>
      </c>
      <c r="H1026" s="95">
        <v>250</v>
      </c>
      <c r="I1026" s="58" t="s">
        <v>516</v>
      </c>
      <c r="J1026" s="58" t="s">
        <v>19</v>
      </c>
    </row>
    <row r="1027" s="2" customFormat="1" ht="105" spans="1:10">
      <c r="A1027" s="57" t="s">
        <v>14</v>
      </c>
      <c r="B1027" s="58" t="s">
        <v>15</v>
      </c>
      <c r="C1027" s="58">
        <v>482</v>
      </c>
      <c r="D1027" s="62">
        <v>33903000000</v>
      </c>
      <c r="E1027" s="117">
        <v>26210000000</v>
      </c>
      <c r="F1027" s="39" t="s">
        <v>1076</v>
      </c>
      <c r="G1027" s="58">
        <v>20</v>
      </c>
      <c r="H1027" s="95">
        <v>249.8</v>
      </c>
      <c r="I1027" s="58" t="s">
        <v>516</v>
      </c>
      <c r="J1027" s="58" t="s">
        <v>19</v>
      </c>
    </row>
    <row r="1028" s="2" customFormat="1" ht="105" spans="1:10">
      <c r="A1028" s="57" t="s">
        <v>14</v>
      </c>
      <c r="B1028" s="58" t="s">
        <v>15</v>
      </c>
      <c r="C1028" s="58">
        <v>482</v>
      </c>
      <c r="D1028" s="62">
        <v>33903000000</v>
      </c>
      <c r="E1028" s="117">
        <v>26210000000</v>
      </c>
      <c r="F1028" s="39" t="s">
        <v>1077</v>
      </c>
      <c r="G1028" s="58">
        <v>20</v>
      </c>
      <c r="H1028" s="95">
        <v>250</v>
      </c>
      <c r="I1028" s="58" t="s">
        <v>516</v>
      </c>
      <c r="J1028" s="58" t="s">
        <v>19</v>
      </c>
    </row>
    <row r="1029" s="2" customFormat="1" ht="105" spans="1:10">
      <c r="A1029" s="57" t="s">
        <v>14</v>
      </c>
      <c r="B1029" s="58" t="s">
        <v>15</v>
      </c>
      <c r="C1029" s="58">
        <v>482</v>
      </c>
      <c r="D1029" s="62">
        <v>33903000000</v>
      </c>
      <c r="E1029" s="117">
        <v>26210000000</v>
      </c>
      <c r="F1029" s="39" t="s">
        <v>1078</v>
      </c>
      <c r="G1029" s="58">
        <v>20</v>
      </c>
      <c r="H1029" s="95">
        <v>250</v>
      </c>
      <c r="I1029" s="58" t="s">
        <v>516</v>
      </c>
      <c r="J1029" s="58" t="s">
        <v>19</v>
      </c>
    </row>
    <row r="1030" s="2" customFormat="1" ht="90" spans="1:10">
      <c r="A1030" s="57" t="s">
        <v>14</v>
      </c>
      <c r="B1030" s="58" t="s">
        <v>15</v>
      </c>
      <c r="C1030" s="58">
        <v>482</v>
      </c>
      <c r="D1030" s="62">
        <v>33903000000</v>
      </c>
      <c r="E1030" s="117">
        <v>26210000000</v>
      </c>
      <c r="F1030" s="39" t="s">
        <v>1079</v>
      </c>
      <c r="G1030" s="58">
        <v>20</v>
      </c>
      <c r="H1030" s="95">
        <v>1078</v>
      </c>
      <c r="I1030" s="58" t="s">
        <v>516</v>
      </c>
      <c r="J1030" s="58" t="s">
        <v>19</v>
      </c>
    </row>
    <row r="1031" s="2" customFormat="1" ht="90" spans="1:10">
      <c r="A1031" s="57" t="s">
        <v>14</v>
      </c>
      <c r="B1031" s="58" t="s">
        <v>15</v>
      </c>
      <c r="C1031" s="58">
        <v>482</v>
      </c>
      <c r="D1031" s="62">
        <v>33903000000</v>
      </c>
      <c r="E1031" s="117">
        <v>26210000000</v>
      </c>
      <c r="F1031" s="39" t="s">
        <v>1080</v>
      </c>
      <c r="G1031" s="58">
        <v>20</v>
      </c>
      <c r="H1031" s="95">
        <v>1078</v>
      </c>
      <c r="I1031" s="58" t="s">
        <v>516</v>
      </c>
      <c r="J1031" s="58" t="s">
        <v>19</v>
      </c>
    </row>
    <row r="1032" s="2" customFormat="1" ht="90" spans="1:10">
      <c r="A1032" s="57" t="s">
        <v>14</v>
      </c>
      <c r="B1032" s="58" t="s">
        <v>15</v>
      </c>
      <c r="C1032" s="58">
        <v>482</v>
      </c>
      <c r="D1032" s="62">
        <v>33903000000</v>
      </c>
      <c r="E1032" s="117">
        <v>26210000000</v>
      </c>
      <c r="F1032" s="39" t="s">
        <v>1081</v>
      </c>
      <c r="G1032" s="58">
        <v>20</v>
      </c>
      <c r="H1032" s="95">
        <v>1078</v>
      </c>
      <c r="I1032" s="58" t="s">
        <v>516</v>
      </c>
      <c r="J1032" s="58" t="s">
        <v>19</v>
      </c>
    </row>
    <row r="1033" s="2" customFormat="1" ht="90" spans="1:10">
      <c r="A1033" s="57" t="s">
        <v>14</v>
      </c>
      <c r="B1033" s="58" t="s">
        <v>15</v>
      </c>
      <c r="C1033" s="58">
        <v>482</v>
      </c>
      <c r="D1033" s="62">
        <v>33903000000</v>
      </c>
      <c r="E1033" s="117">
        <v>26210000000</v>
      </c>
      <c r="F1033" s="39" t="s">
        <v>1082</v>
      </c>
      <c r="G1033" s="58">
        <v>20</v>
      </c>
      <c r="H1033" s="95">
        <v>1078</v>
      </c>
      <c r="I1033" s="58" t="s">
        <v>516</v>
      </c>
      <c r="J1033" s="58" t="s">
        <v>19</v>
      </c>
    </row>
    <row r="1034" s="2" customFormat="1" ht="90" spans="1:10">
      <c r="A1034" s="57" t="s">
        <v>14</v>
      </c>
      <c r="B1034" s="58" t="s">
        <v>15</v>
      </c>
      <c r="C1034" s="58">
        <v>482</v>
      </c>
      <c r="D1034" s="62">
        <v>33903000000</v>
      </c>
      <c r="E1034" s="117">
        <v>26210000000</v>
      </c>
      <c r="F1034" s="39" t="s">
        <v>1083</v>
      </c>
      <c r="G1034" s="58">
        <v>20</v>
      </c>
      <c r="H1034" s="95">
        <v>1078</v>
      </c>
      <c r="I1034" s="58" t="s">
        <v>516</v>
      </c>
      <c r="J1034" s="58" t="s">
        <v>19</v>
      </c>
    </row>
    <row r="1035" s="2" customFormat="1" ht="105" spans="1:10">
      <c r="A1035" s="57" t="s">
        <v>14</v>
      </c>
      <c r="B1035" s="58" t="s">
        <v>15</v>
      </c>
      <c r="C1035" s="58">
        <v>482</v>
      </c>
      <c r="D1035" s="62">
        <v>33903000000</v>
      </c>
      <c r="E1035" s="117">
        <v>26210000000</v>
      </c>
      <c r="F1035" s="39" t="s">
        <v>1084</v>
      </c>
      <c r="G1035" s="58">
        <v>40</v>
      </c>
      <c r="H1035" s="95">
        <v>2000</v>
      </c>
      <c r="I1035" s="58" t="s">
        <v>516</v>
      </c>
      <c r="J1035" s="58" t="s">
        <v>19</v>
      </c>
    </row>
    <row r="1036" s="2" customFormat="1" ht="90" spans="1:10">
      <c r="A1036" s="57" t="s">
        <v>14</v>
      </c>
      <c r="B1036" s="58" t="s">
        <v>15</v>
      </c>
      <c r="C1036" s="58">
        <v>482</v>
      </c>
      <c r="D1036" s="62">
        <v>33903000000</v>
      </c>
      <c r="E1036" s="117">
        <v>26210000000</v>
      </c>
      <c r="F1036" s="39" t="s">
        <v>1085</v>
      </c>
      <c r="G1036" s="58">
        <v>40</v>
      </c>
      <c r="H1036" s="95">
        <v>2000</v>
      </c>
      <c r="I1036" s="58" t="s">
        <v>516</v>
      </c>
      <c r="J1036" s="58" t="s">
        <v>19</v>
      </c>
    </row>
    <row r="1037" s="2" customFormat="1" ht="90" spans="1:10">
      <c r="A1037" s="57" t="s">
        <v>14</v>
      </c>
      <c r="B1037" s="58" t="s">
        <v>15</v>
      </c>
      <c r="C1037" s="58">
        <v>482</v>
      </c>
      <c r="D1037" s="62">
        <v>33903000000</v>
      </c>
      <c r="E1037" s="117">
        <v>26210000000</v>
      </c>
      <c r="F1037" s="39" t="s">
        <v>1086</v>
      </c>
      <c r="G1037" s="58">
        <v>40</v>
      </c>
      <c r="H1037" s="95">
        <v>2240</v>
      </c>
      <c r="I1037" s="58" t="s">
        <v>516</v>
      </c>
      <c r="J1037" s="58" t="s">
        <v>19</v>
      </c>
    </row>
    <row r="1038" s="2" customFormat="1" ht="105" spans="1:10">
      <c r="A1038" s="57" t="s">
        <v>14</v>
      </c>
      <c r="B1038" s="58" t="s">
        <v>15</v>
      </c>
      <c r="C1038" s="58">
        <v>482</v>
      </c>
      <c r="D1038" s="62">
        <v>33903000000</v>
      </c>
      <c r="E1038" s="117">
        <v>26210000000</v>
      </c>
      <c r="F1038" s="39" t="s">
        <v>1087</v>
      </c>
      <c r="G1038" s="58">
        <v>40</v>
      </c>
      <c r="H1038" s="95">
        <v>2240</v>
      </c>
      <c r="I1038" s="58" t="s">
        <v>516</v>
      </c>
      <c r="J1038" s="58" t="s">
        <v>19</v>
      </c>
    </row>
    <row r="1039" s="2" customFormat="1" ht="45" spans="1:10">
      <c r="A1039" s="57" t="s">
        <v>14</v>
      </c>
      <c r="B1039" s="58" t="s">
        <v>15</v>
      </c>
      <c r="C1039" s="58">
        <v>482</v>
      </c>
      <c r="D1039" s="62">
        <v>33903000000</v>
      </c>
      <c r="E1039" s="117">
        <v>26210000000</v>
      </c>
      <c r="F1039" s="39" t="s">
        <v>1088</v>
      </c>
      <c r="G1039" s="58">
        <v>20</v>
      </c>
      <c r="H1039" s="95">
        <v>1450</v>
      </c>
      <c r="I1039" s="58" t="s">
        <v>516</v>
      </c>
      <c r="J1039" s="58" t="s">
        <v>19</v>
      </c>
    </row>
    <row r="1040" s="2" customFormat="1" ht="60" spans="1:10">
      <c r="A1040" s="57" t="s">
        <v>14</v>
      </c>
      <c r="B1040" s="58" t="s">
        <v>15</v>
      </c>
      <c r="C1040" s="58">
        <v>482</v>
      </c>
      <c r="D1040" s="62">
        <v>33903000000</v>
      </c>
      <c r="E1040" s="117">
        <v>26210000000</v>
      </c>
      <c r="F1040" s="39" t="s">
        <v>1089</v>
      </c>
      <c r="G1040" s="58">
        <v>20</v>
      </c>
      <c r="H1040" s="95">
        <v>1450</v>
      </c>
      <c r="I1040" s="58" t="s">
        <v>516</v>
      </c>
      <c r="J1040" s="58" t="s">
        <v>19</v>
      </c>
    </row>
    <row r="1041" s="2" customFormat="1" ht="60" spans="1:10">
      <c r="A1041" s="57" t="s">
        <v>14</v>
      </c>
      <c r="B1041" s="58" t="s">
        <v>15</v>
      </c>
      <c r="C1041" s="58">
        <v>482</v>
      </c>
      <c r="D1041" s="62">
        <v>33903000000</v>
      </c>
      <c r="E1041" s="117">
        <v>26210000000</v>
      </c>
      <c r="F1041" s="39" t="s">
        <v>1090</v>
      </c>
      <c r="G1041" s="58">
        <v>20</v>
      </c>
      <c r="H1041" s="95">
        <v>1692.8</v>
      </c>
      <c r="I1041" s="58" t="s">
        <v>516</v>
      </c>
      <c r="J1041" s="58" t="s">
        <v>19</v>
      </c>
    </row>
    <row r="1042" s="2" customFormat="1" ht="60" spans="1:10">
      <c r="A1042" s="57" t="s">
        <v>14</v>
      </c>
      <c r="B1042" s="58" t="s">
        <v>15</v>
      </c>
      <c r="C1042" s="58">
        <v>482</v>
      </c>
      <c r="D1042" s="62">
        <v>33903000000</v>
      </c>
      <c r="E1042" s="117">
        <v>26210000000</v>
      </c>
      <c r="F1042" s="39" t="s">
        <v>1091</v>
      </c>
      <c r="G1042" s="58">
        <v>20</v>
      </c>
      <c r="H1042" s="95">
        <v>1692.8</v>
      </c>
      <c r="I1042" s="58" t="s">
        <v>516</v>
      </c>
      <c r="J1042" s="58" t="s">
        <v>19</v>
      </c>
    </row>
    <row r="1043" s="2" customFormat="1" ht="75" spans="1:10">
      <c r="A1043" s="57" t="s">
        <v>14</v>
      </c>
      <c r="B1043" s="58" t="s">
        <v>15</v>
      </c>
      <c r="C1043" s="58">
        <v>482</v>
      </c>
      <c r="D1043" s="62">
        <v>33903000000</v>
      </c>
      <c r="E1043" s="117">
        <v>26210000000</v>
      </c>
      <c r="F1043" s="39" t="s">
        <v>1092</v>
      </c>
      <c r="G1043" s="58">
        <v>20</v>
      </c>
      <c r="H1043" s="95">
        <v>1616</v>
      </c>
      <c r="I1043" s="58" t="s">
        <v>516</v>
      </c>
      <c r="J1043" s="58" t="s">
        <v>19</v>
      </c>
    </row>
    <row r="1044" s="2" customFormat="1" ht="75" spans="1:10">
      <c r="A1044" s="57" t="s">
        <v>14</v>
      </c>
      <c r="B1044" s="58" t="s">
        <v>15</v>
      </c>
      <c r="C1044" s="58">
        <v>482</v>
      </c>
      <c r="D1044" s="62">
        <v>33903000000</v>
      </c>
      <c r="E1044" s="117">
        <v>26210000000</v>
      </c>
      <c r="F1044" s="39" t="s">
        <v>1093</v>
      </c>
      <c r="G1044" s="58">
        <v>20</v>
      </c>
      <c r="H1044" s="95">
        <v>1616</v>
      </c>
      <c r="I1044" s="58" t="s">
        <v>516</v>
      </c>
      <c r="J1044" s="58" t="s">
        <v>19</v>
      </c>
    </row>
    <row r="1045" s="2" customFormat="1" ht="75" spans="1:10">
      <c r="A1045" s="57" t="s">
        <v>14</v>
      </c>
      <c r="B1045" s="58" t="s">
        <v>15</v>
      </c>
      <c r="C1045" s="58">
        <v>482</v>
      </c>
      <c r="D1045" s="62">
        <v>33903000000</v>
      </c>
      <c r="E1045" s="117">
        <v>26210000000</v>
      </c>
      <c r="F1045" s="39" t="s">
        <v>1094</v>
      </c>
      <c r="G1045" s="58">
        <v>20</v>
      </c>
      <c r="H1045" s="95">
        <v>1616</v>
      </c>
      <c r="I1045" s="58" t="s">
        <v>516</v>
      </c>
      <c r="J1045" s="58" t="s">
        <v>19</v>
      </c>
    </row>
    <row r="1046" s="2" customFormat="1" ht="75" spans="1:10">
      <c r="A1046" s="57" t="s">
        <v>14</v>
      </c>
      <c r="B1046" s="58" t="s">
        <v>15</v>
      </c>
      <c r="C1046" s="58">
        <v>482</v>
      </c>
      <c r="D1046" s="62">
        <v>33903000000</v>
      </c>
      <c r="E1046" s="117">
        <v>26210000000</v>
      </c>
      <c r="F1046" s="39" t="s">
        <v>1095</v>
      </c>
      <c r="G1046" s="58">
        <v>20</v>
      </c>
      <c r="H1046" s="95">
        <v>1616</v>
      </c>
      <c r="I1046" s="58" t="s">
        <v>516</v>
      </c>
      <c r="J1046" s="58" t="s">
        <v>19</v>
      </c>
    </row>
    <row r="1047" s="2" customFormat="1" ht="45" spans="1:10">
      <c r="A1047" s="57" t="s">
        <v>14</v>
      </c>
      <c r="B1047" s="58" t="s">
        <v>15</v>
      </c>
      <c r="C1047" s="58">
        <v>482</v>
      </c>
      <c r="D1047" s="62">
        <v>33903000000</v>
      </c>
      <c r="E1047" s="117">
        <v>26210000000</v>
      </c>
      <c r="F1047" s="39" t="s">
        <v>1096</v>
      </c>
      <c r="G1047" s="58">
        <v>20</v>
      </c>
      <c r="H1047" s="95">
        <v>1756.4</v>
      </c>
      <c r="I1047" s="58" t="s">
        <v>516</v>
      </c>
      <c r="J1047" s="58" t="s">
        <v>19</v>
      </c>
    </row>
    <row r="1048" s="2" customFormat="1" ht="45" spans="1:10">
      <c r="A1048" s="57" t="s">
        <v>14</v>
      </c>
      <c r="B1048" s="58" t="s">
        <v>15</v>
      </c>
      <c r="C1048" s="58">
        <v>482</v>
      </c>
      <c r="D1048" s="62">
        <v>33903000000</v>
      </c>
      <c r="E1048" s="117">
        <v>26210000000</v>
      </c>
      <c r="F1048" s="39" t="s">
        <v>1097</v>
      </c>
      <c r="G1048" s="58">
        <v>20</v>
      </c>
      <c r="H1048" s="95">
        <v>1756.4</v>
      </c>
      <c r="I1048" s="58" t="s">
        <v>516</v>
      </c>
      <c r="J1048" s="58" t="s">
        <v>19</v>
      </c>
    </row>
    <row r="1049" s="2" customFormat="1" ht="75" spans="1:10">
      <c r="A1049" s="57" t="s">
        <v>14</v>
      </c>
      <c r="B1049" s="58" t="s">
        <v>15</v>
      </c>
      <c r="C1049" s="58">
        <v>482</v>
      </c>
      <c r="D1049" s="62">
        <v>33903000000</v>
      </c>
      <c r="E1049" s="117">
        <v>26210000000</v>
      </c>
      <c r="F1049" s="39" t="s">
        <v>1098</v>
      </c>
      <c r="G1049" s="58">
        <v>40</v>
      </c>
      <c r="H1049" s="95">
        <v>2053.2</v>
      </c>
      <c r="I1049" s="58" t="s">
        <v>516</v>
      </c>
      <c r="J1049" s="58" t="s">
        <v>19</v>
      </c>
    </row>
    <row r="1050" s="2" customFormat="1" ht="45" spans="1:10">
      <c r="A1050" s="57" t="s">
        <v>14</v>
      </c>
      <c r="B1050" s="58" t="s">
        <v>15</v>
      </c>
      <c r="C1050" s="58">
        <v>482</v>
      </c>
      <c r="D1050" s="62">
        <v>33903000000</v>
      </c>
      <c r="E1050" s="117">
        <v>26210000000</v>
      </c>
      <c r="F1050" s="39" t="s">
        <v>1099</v>
      </c>
      <c r="G1050" s="58">
        <v>50</v>
      </c>
      <c r="H1050" s="95">
        <v>686.5</v>
      </c>
      <c r="I1050" s="58" t="s">
        <v>516</v>
      </c>
      <c r="J1050" s="58" t="s">
        <v>19</v>
      </c>
    </row>
    <row r="1051" s="2" customFormat="1" ht="45" spans="1:10">
      <c r="A1051" s="57" t="s">
        <v>14</v>
      </c>
      <c r="B1051" s="58" t="s">
        <v>15</v>
      </c>
      <c r="C1051" s="58">
        <v>482</v>
      </c>
      <c r="D1051" s="62">
        <v>33903000000</v>
      </c>
      <c r="E1051" s="117">
        <v>26210000000</v>
      </c>
      <c r="F1051" s="39" t="s">
        <v>1100</v>
      </c>
      <c r="G1051" s="58">
        <v>50</v>
      </c>
      <c r="H1051" s="95">
        <v>1008.5</v>
      </c>
      <c r="I1051" s="58" t="s">
        <v>516</v>
      </c>
      <c r="J1051" s="58" t="s">
        <v>19</v>
      </c>
    </row>
    <row r="1052" s="2" customFormat="1" ht="30" spans="1:10">
      <c r="A1052" s="57" t="s">
        <v>14</v>
      </c>
      <c r="B1052" s="58" t="s">
        <v>15</v>
      </c>
      <c r="C1052" s="58">
        <v>482</v>
      </c>
      <c r="D1052" s="62">
        <v>33903000000</v>
      </c>
      <c r="E1052" s="117">
        <v>26210000000</v>
      </c>
      <c r="F1052" s="39" t="s">
        <v>1101</v>
      </c>
      <c r="G1052" s="58">
        <v>25</v>
      </c>
      <c r="H1052" s="95">
        <v>504.25</v>
      </c>
      <c r="I1052" s="58" t="s">
        <v>516</v>
      </c>
      <c r="J1052" s="58" t="s">
        <v>19</v>
      </c>
    </row>
    <row r="1053" s="2" customFormat="1" ht="45" spans="1:10">
      <c r="A1053" s="57" t="s">
        <v>14</v>
      </c>
      <c r="B1053" s="58" t="s">
        <v>15</v>
      </c>
      <c r="C1053" s="58">
        <v>482</v>
      </c>
      <c r="D1053" s="62">
        <v>33903000000</v>
      </c>
      <c r="E1053" s="117">
        <v>26210000000</v>
      </c>
      <c r="F1053" s="39" t="s">
        <v>1102</v>
      </c>
      <c r="G1053" s="58">
        <v>50</v>
      </c>
      <c r="H1053" s="95">
        <v>450</v>
      </c>
      <c r="I1053" s="58" t="s">
        <v>516</v>
      </c>
      <c r="J1053" s="58" t="s">
        <v>19</v>
      </c>
    </row>
    <row r="1054" s="2" customFormat="1" ht="60" spans="1:10">
      <c r="A1054" s="57" t="s">
        <v>14</v>
      </c>
      <c r="B1054" s="58" t="s">
        <v>15</v>
      </c>
      <c r="C1054" s="58">
        <v>482</v>
      </c>
      <c r="D1054" s="62">
        <v>33903000000</v>
      </c>
      <c r="E1054" s="117">
        <v>26210000000</v>
      </c>
      <c r="F1054" s="39" t="s">
        <v>1103</v>
      </c>
      <c r="G1054" s="58">
        <v>20</v>
      </c>
      <c r="H1054" s="95">
        <v>1400</v>
      </c>
      <c r="I1054" s="58" t="s">
        <v>516</v>
      </c>
      <c r="J1054" s="58" t="s">
        <v>19</v>
      </c>
    </row>
    <row r="1055" s="2" customFormat="1" ht="60" spans="1:10">
      <c r="A1055" s="57" t="s">
        <v>14</v>
      </c>
      <c r="B1055" s="58" t="s">
        <v>15</v>
      </c>
      <c r="C1055" s="58">
        <v>482</v>
      </c>
      <c r="D1055" s="62">
        <v>33903000000</v>
      </c>
      <c r="E1055" s="117">
        <v>26210000000</v>
      </c>
      <c r="F1055" s="39" t="s">
        <v>1104</v>
      </c>
      <c r="G1055" s="58">
        <v>20</v>
      </c>
      <c r="H1055" s="95">
        <v>1400</v>
      </c>
      <c r="I1055" s="58" t="s">
        <v>516</v>
      </c>
      <c r="J1055" s="58" t="s">
        <v>19</v>
      </c>
    </row>
    <row r="1056" s="2" customFormat="1" ht="60" spans="1:10">
      <c r="A1056" s="57" t="s">
        <v>14</v>
      </c>
      <c r="B1056" s="58" t="s">
        <v>15</v>
      </c>
      <c r="C1056" s="58">
        <v>482</v>
      </c>
      <c r="D1056" s="62">
        <v>33903000000</v>
      </c>
      <c r="E1056" s="117">
        <v>26210000000</v>
      </c>
      <c r="F1056" s="39" t="s">
        <v>1105</v>
      </c>
      <c r="G1056" s="58">
        <v>50</v>
      </c>
      <c r="H1056" s="95">
        <v>2750</v>
      </c>
      <c r="I1056" s="58" t="s">
        <v>516</v>
      </c>
      <c r="J1056" s="58" t="s">
        <v>19</v>
      </c>
    </row>
    <row r="1057" s="2" customFormat="1" ht="75" spans="1:10">
      <c r="A1057" s="57" t="s">
        <v>14</v>
      </c>
      <c r="B1057" s="58" t="s">
        <v>15</v>
      </c>
      <c r="C1057" s="58">
        <v>482</v>
      </c>
      <c r="D1057" s="62">
        <v>33903000000</v>
      </c>
      <c r="E1057" s="117">
        <v>26210000000</v>
      </c>
      <c r="F1057" s="39" t="s">
        <v>1106</v>
      </c>
      <c r="G1057" s="58">
        <v>50</v>
      </c>
      <c r="H1057" s="95">
        <v>2950</v>
      </c>
      <c r="I1057" s="58" t="s">
        <v>516</v>
      </c>
      <c r="J1057" s="58" t="s">
        <v>19</v>
      </c>
    </row>
    <row r="1058" s="2" customFormat="1" ht="60" spans="1:10">
      <c r="A1058" s="57" t="s">
        <v>14</v>
      </c>
      <c r="B1058" s="58" t="s">
        <v>15</v>
      </c>
      <c r="C1058" s="58">
        <v>482</v>
      </c>
      <c r="D1058" s="62">
        <v>33903000000</v>
      </c>
      <c r="E1058" s="117">
        <v>26210000000</v>
      </c>
      <c r="F1058" s="39" t="s">
        <v>1107</v>
      </c>
      <c r="G1058" s="58">
        <v>50</v>
      </c>
      <c r="H1058" s="95">
        <v>1026</v>
      </c>
      <c r="I1058" s="58" t="s">
        <v>516</v>
      </c>
      <c r="J1058" s="58" t="s">
        <v>19</v>
      </c>
    </row>
    <row r="1059" s="2" customFormat="1" ht="60" spans="1:10">
      <c r="A1059" s="57" t="s">
        <v>14</v>
      </c>
      <c r="B1059" s="58" t="s">
        <v>15</v>
      </c>
      <c r="C1059" s="58">
        <v>482</v>
      </c>
      <c r="D1059" s="62">
        <v>33903000000</v>
      </c>
      <c r="E1059" s="117">
        <v>26210000000</v>
      </c>
      <c r="F1059" s="39" t="s">
        <v>1108</v>
      </c>
      <c r="G1059" s="58">
        <v>50</v>
      </c>
      <c r="H1059" s="95">
        <v>1026</v>
      </c>
      <c r="I1059" s="58" t="s">
        <v>516</v>
      </c>
      <c r="J1059" s="58" t="s">
        <v>19</v>
      </c>
    </row>
    <row r="1060" s="2" customFormat="1" ht="60" spans="1:10">
      <c r="A1060" s="57" t="s">
        <v>14</v>
      </c>
      <c r="B1060" s="58" t="s">
        <v>15</v>
      </c>
      <c r="C1060" s="58">
        <v>482</v>
      </c>
      <c r="D1060" s="62">
        <v>33903000000</v>
      </c>
      <c r="E1060" s="117">
        <v>26210000000</v>
      </c>
      <c r="F1060" s="39" t="s">
        <v>1109</v>
      </c>
      <c r="G1060" s="58">
        <v>20</v>
      </c>
      <c r="H1060" s="95">
        <v>2105.2</v>
      </c>
      <c r="I1060" s="58" t="s">
        <v>516</v>
      </c>
      <c r="J1060" s="58" t="s">
        <v>19</v>
      </c>
    </row>
    <row r="1061" s="2" customFormat="1" ht="45" spans="1:10">
      <c r="A1061" s="57" t="s">
        <v>14</v>
      </c>
      <c r="B1061" s="58" t="s">
        <v>15</v>
      </c>
      <c r="C1061" s="58">
        <v>482</v>
      </c>
      <c r="D1061" s="62">
        <v>33903000000</v>
      </c>
      <c r="E1061" s="117">
        <v>26210000000</v>
      </c>
      <c r="F1061" s="39" t="s">
        <v>1110</v>
      </c>
      <c r="G1061" s="58">
        <v>30</v>
      </c>
      <c r="H1061" s="95">
        <v>1567.8</v>
      </c>
      <c r="I1061" s="58" t="s">
        <v>516</v>
      </c>
      <c r="J1061" s="58" t="s">
        <v>19</v>
      </c>
    </row>
    <row r="1062" s="2" customFormat="1" ht="45" spans="1:10">
      <c r="A1062" s="57" t="s">
        <v>14</v>
      </c>
      <c r="B1062" s="58" t="s">
        <v>15</v>
      </c>
      <c r="C1062" s="58">
        <v>482</v>
      </c>
      <c r="D1062" s="62">
        <v>33903000000</v>
      </c>
      <c r="E1062" s="117">
        <v>26210000000</v>
      </c>
      <c r="F1062" s="39" t="s">
        <v>1111</v>
      </c>
      <c r="G1062" s="58">
        <v>30</v>
      </c>
      <c r="H1062" s="95">
        <v>1567.8</v>
      </c>
      <c r="I1062" s="58" t="s">
        <v>516</v>
      </c>
      <c r="J1062" s="58" t="s">
        <v>19</v>
      </c>
    </row>
    <row r="1063" s="2" customFormat="1" ht="45" spans="1:10">
      <c r="A1063" s="57" t="s">
        <v>14</v>
      </c>
      <c r="B1063" s="58" t="s">
        <v>15</v>
      </c>
      <c r="C1063" s="58">
        <v>482</v>
      </c>
      <c r="D1063" s="62">
        <v>33903000000</v>
      </c>
      <c r="E1063" s="117">
        <v>26210000000</v>
      </c>
      <c r="F1063" s="39" t="s">
        <v>1112</v>
      </c>
      <c r="G1063" s="58">
        <v>30</v>
      </c>
      <c r="H1063" s="95">
        <v>1567.8</v>
      </c>
      <c r="I1063" s="58" t="s">
        <v>516</v>
      </c>
      <c r="J1063" s="58" t="s">
        <v>19</v>
      </c>
    </row>
    <row r="1064" s="2" customFormat="1" ht="60" spans="1:10">
      <c r="A1064" s="57" t="s">
        <v>14</v>
      </c>
      <c r="B1064" s="58" t="s">
        <v>15</v>
      </c>
      <c r="C1064" s="58">
        <v>482</v>
      </c>
      <c r="D1064" s="62">
        <v>33903000000</v>
      </c>
      <c r="E1064" s="117">
        <v>26210000000</v>
      </c>
      <c r="F1064" s="39" t="s">
        <v>1113</v>
      </c>
      <c r="G1064" s="58">
        <v>30</v>
      </c>
      <c r="H1064" s="95">
        <v>1567.8</v>
      </c>
      <c r="I1064" s="58" t="s">
        <v>516</v>
      </c>
      <c r="J1064" s="58" t="s">
        <v>19</v>
      </c>
    </row>
    <row r="1065" s="2" customFormat="1" ht="45" spans="1:10">
      <c r="A1065" s="57" t="s">
        <v>14</v>
      </c>
      <c r="B1065" s="58" t="s">
        <v>15</v>
      </c>
      <c r="C1065" s="58">
        <v>482</v>
      </c>
      <c r="D1065" s="62">
        <v>33903000000</v>
      </c>
      <c r="E1065" s="117">
        <v>26210000000</v>
      </c>
      <c r="F1065" s="39" t="s">
        <v>1114</v>
      </c>
      <c r="G1065" s="58">
        <v>30</v>
      </c>
      <c r="H1065" s="95">
        <v>1567.8</v>
      </c>
      <c r="I1065" s="58" t="s">
        <v>516</v>
      </c>
      <c r="J1065" s="58" t="s">
        <v>19</v>
      </c>
    </row>
    <row r="1066" s="2" customFormat="1" ht="45" spans="1:10">
      <c r="A1066" s="57" t="s">
        <v>14</v>
      </c>
      <c r="B1066" s="58" t="s">
        <v>15</v>
      </c>
      <c r="C1066" s="58">
        <v>482</v>
      </c>
      <c r="D1066" s="62">
        <v>33903000000</v>
      </c>
      <c r="E1066" s="117">
        <v>26210000000</v>
      </c>
      <c r="F1066" s="39" t="s">
        <v>1115</v>
      </c>
      <c r="G1066" s="58">
        <v>20</v>
      </c>
      <c r="H1066" s="95">
        <v>1045.2</v>
      </c>
      <c r="I1066" s="58" t="s">
        <v>516</v>
      </c>
      <c r="J1066" s="58" t="s">
        <v>19</v>
      </c>
    </row>
    <row r="1067" s="2" customFormat="1" ht="45" spans="1:10">
      <c r="A1067" s="57" t="s">
        <v>14</v>
      </c>
      <c r="B1067" s="58" t="s">
        <v>15</v>
      </c>
      <c r="C1067" s="58">
        <v>482</v>
      </c>
      <c r="D1067" s="62">
        <v>33903000000</v>
      </c>
      <c r="E1067" s="117">
        <v>26210000000</v>
      </c>
      <c r="F1067" s="39" t="s">
        <v>1116</v>
      </c>
      <c r="G1067" s="58">
        <v>30</v>
      </c>
      <c r="H1067" s="95">
        <v>1567.8</v>
      </c>
      <c r="I1067" s="58" t="s">
        <v>516</v>
      </c>
      <c r="J1067" s="58" t="s">
        <v>19</v>
      </c>
    </row>
    <row r="1068" s="2" customFormat="1" ht="45" spans="1:10">
      <c r="A1068" s="57" t="s">
        <v>14</v>
      </c>
      <c r="B1068" s="58" t="s">
        <v>15</v>
      </c>
      <c r="C1068" s="58">
        <v>482</v>
      </c>
      <c r="D1068" s="62">
        <v>33903000000</v>
      </c>
      <c r="E1068" s="117">
        <v>26210000000</v>
      </c>
      <c r="F1068" s="39" t="s">
        <v>1117</v>
      </c>
      <c r="G1068" s="58">
        <v>30</v>
      </c>
      <c r="H1068" s="95">
        <v>1567.8</v>
      </c>
      <c r="I1068" s="58" t="s">
        <v>516</v>
      </c>
      <c r="J1068" s="58" t="s">
        <v>19</v>
      </c>
    </row>
    <row r="1069" s="2" customFormat="1" ht="60" spans="1:10">
      <c r="A1069" s="57" t="s">
        <v>14</v>
      </c>
      <c r="B1069" s="58" t="s">
        <v>15</v>
      </c>
      <c r="C1069" s="58">
        <v>482</v>
      </c>
      <c r="D1069" s="62">
        <v>33903000000</v>
      </c>
      <c r="E1069" s="117">
        <v>26210000000</v>
      </c>
      <c r="F1069" s="39" t="s">
        <v>1118</v>
      </c>
      <c r="G1069" s="58">
        <v>30</v>
      </c>
      <c r="H1069" s="95">
        <v>1567.8</v>
      </c>
      <c r="I1069" s="58" t="s">
        <v>516</v>
      </c>
      <c r="J1069" s="58" t="s">
        <v>19</v>
      </c>
    </row>
    <row r="1070" s="2" customFormat="1" ht="45" spans="1:10">
      <c r="A1070" s="57" t="s">
        <v>14</v>
      </c>
      <c r="B1070" s="58" t="s">
        <v>15</v>
      </c>
      <c r="C1070" s="58">
        <v>482</v>
      </c>
      <c r="D1070" s="62">
        <v>33903000000</v>
      </c>
      <c r="E1070" s="117">
        <v>26210000000</v>
      </c>
      <c r="F1070" s="39" t="s">
        <v>1119</v>
      </c>
      <c r="G1070" s="58">
        <v>20</v>
      </c>
      <c r="H1070" s="95">
        <v>1045.2</v>
      </c>
      <c r="I1070" s="58" t="s">
        <v>516</v>
      </c>
      <c r="J1070" s="58" t="s">
        <v>19</v>
      </c>
    </row>
    <row r="1071" s="2" customFormat="1" ht="45" spans="1:10">
      <c r="A1071" s="57" t="s">
        <v>14</v>
      </c>
      <c r="B1071" s="58" t="s">
        <v>15</v>
      </c>
      <c r="C1071" s="58">
        <v>482</v>
      </c>
      <c r="D1071" s="62">
        <v>33903000000</v>
      </c>
      <c r="E1071" s="117">
        <v>26210000000</v>
      </c>
      <c r="F1071" s="39" t="s">
        <v>1120</v>
      </c>
      <c r="G1071" s="58">
        <v>20</v>
      </c>
      <c r="H1071" s="95">
        <v>1045.2</v>
      </c>
      <c r="I1071" s="58" t="s">
        <v>516</v>
      </c>
      <c r="J1071" s="58" t="s">
        <v>19</v>
      </c>
    </row>
    <row r="1072" s="2" customFormat="1" ht="45" spans="1:10">
      <c r="A1072" s="57" t="s">
        <v>14</v>
      </c>
      <c r="B1072" s="58" t="s">
        <v>15</v>
      </c>
      <c r="C1072" s="58">
        <v>482</v>
      </c>
      <c r="D1072" s="62">
        <v>33903000000</v>
      </c>
      <c r="E1072" s="117">
        <v>26210000000</v>
      </c>
      <c r="F1072" s="39" t="s">
        <v>1121</v>
      </c>
      <c r="G1072" s="58">
        <v>20</v>
      </c>
      <c r="H1072" s="95">
        <v>1045.2</v>
      </c>
      <c r="I1072" s="58" t="s">
        <v>516</v>
      </c>
      <c r="J1072" s="58" t="s">
        <v>19</v>
      </c>
    </row>
    <row r="1073" s="2" customFormat="1" ht="45" spans="1:10">
      <c r="A1073" s="57" t="s">
        <v>14</v>
      </c>
      <c r="B1073" s="58" t="s">
        <v>15</v>
      </c>
      <c r="C1073" s="58">
        <v>482</v>
      </c>
      <c r="D1073" s="62">
        <v>33903000000</v>
      </c>
      <c r="E1073" s="117">
        <v>26210000000</v>
      </c>
      <c r="F1073" s="39" t="s">
        <v>1122</v>
      </c>
      <c r="G1073" s="58">
        <v>30</v>
      </c>
      <c r="H1073" s="95">
        <v>1567.8</v>
      </c>
      <c r="I1073" s="58" t="s">
        <v>516</v>
      </c>
      <c r="J1073" s="58" t="s">
        <v>19</v>
      </c>
    </row>
    <row r="1074" s="2" customFormat="1" ht="45" spans="1:10">
      <c r="A1074" s="57" t="s">
        <v>14</v>
      </c>
      <c r="B1074" s="58" t="s">
        <v>15</v>
      </c>
      <c r="C1074" s="58">
        <v>482</v>
      </c>
      <c r="D1074" s="62">
        <v>33903000000</v>
      </c>
      <c r="E1074" s="117">
        <v>26210000000</v>
      </c>
      <c r="F1074" s="39" t="s">
        <v>1123</v>
      </c>
      <c r="G1074" s="58">
        <v>20</v>
      </c>
      <c r="H1074" s="95">
        <v>1045.2</v>
      </c>
      <c r="I1074" s="58" t="s">
        <v>516</v>
      </c>
      <c r="J1074" s="58" t="s">
        <v>19</v>
      </c>
    </row>
    <row r="1075" s="2" customFormat="1" ht="45" spans="1:10">
      <c r="A1075" s="57" t="s">
        <v>14</v>
      </c>
      <c r="B1075" s="58" t="s">
        <v>15</v>
      </c>
      <c r="C1075" s="58">
        <v>482</v>
      </c>
      <c r="D1075" s="62">
        <v>33903000000</v>
      </c>
      <c r="E1075" s="117">
        <v>26210000000</v>
      </c>
      <c r="F1075" s="39" t="s">
        <v>1124</v>
      </c>
      <c r="G1075" s="58">
        <v>20</v>
      </c>
      <c r="H1075" s="95">
        <v>1045.2</v>
      </c>
      <c r="I1075" s="58" t="s">
        <v>516</v>
      </c>
      <c r="J1075" s="58" t="s">
        <v>19</v>
      </c>
    </row>
    <row r="1076" s="2" customFormat="1" ht="45" spans="1:10">
      <c r="A1076" s="57" t="s">
        <v>14</v>
      </c>
      <c r="B1076" s="58" t="s">
        <v>15</v>
      </c>
      <c r="C1076" s="58">
        <v>482</v>
      </c>
      <c r="D1076" s="62">
        <v>33903000000</v>
      </c>
      <c r="E1076" s="117">
        <v>26210000000</v>
      </c>
      <c r="F1076" s="39" t="s">
        <v>1125</v>
      </c>
      <c r="G1076" s="58">
        <v>20</v>
      </c>
      <c r="H1076" s="95">
        <v>1045.2</v>
      </c>
      <c r="I1076" s="58" t="s">
        <v>516</v>
      </c>
      <c r="J1076" s="58" t="s">
        <v>19</v>
      </c>
    </row>
    <row r="1077" s="2" customFormat="1" ht="45" spans="1:10">
      <c r="A1077" s="57" t="s">
        <v>14</v>
      </c>
      <c r="B1077" s="58" t="s">
        <v>15</v>
      </c>
      <c r="C1077" s="58">
        <v>482</v>
      </c>
      <c r="D1077" s="62">
        <v>33903000000</v>
      </c>
      <c r="E1077" s="117">
        <v>26210000000</v>
      </c>
      <c r="F1077" s="39" t="s">
        <v>1126</v>
      </c>
      <c r="G1077" s="58">
        <v>20</v>
      </c>
      <c r="H1077" s="95">
        <v>1045.2</v>
      </c>
      <c r="I1077" s="58" t="s">
        <v>516</v>
      </c>
      <c r="J1077" s="58" t="s">
        <v>19</v>
      </c>
    </row>
    <row r="1078" s="2" customFormat="1" ht="90" spans="1:10">
      <c r="A1078" s="57" t="s">
        <v>14</v>
      </c>
      <c r="B1078" s="58" t="s">
        <v>15</v>
      </c>
      <c r="C1078" s="58">
        <v>482</v>
      </c>
      <c r="D1078" s="62">
        <v>33903000000</v>
      </c>
      <c r="E1078" s="117">
        <v>26210000000</v>
      </c>
      <c r="F1078" s="39" t="s">
        <v>1127</v>
      </c>
      <c r="G1078" s="58">
        <v>20</v>
      </c>
      <c r="H1078" s="95">
        <v>1700</v>
      </c>
      <c r="I1078" s="58" t="s">
        <v>516</v>
      </c>
      <c r="J1078" s="58" t="s">
        <v>19</v>
      </c>
    </row>
    <row r="1079" s="2" customFormat="1" ht="75" spans="1:10">
      <c r="A1079" s="57" t="s">
        <v>14</v>
      </c>
      <c r="B1079" s="58" t="s">
        <v>15</v>
      </c>
      <c r="C1079" s="58">
        <v>482</v>
      </c>
      <c r="D1079" s="62">
        <v>33903000000</v>
      </c>
      <c r="E1079" s="117">
        <v>26210000000</v>
      </c>
      <c r="F1079" s="39" t="s">
        <v>1128</v>
      </c>
      <c r="G1079" s="58">
        <v>20</v>
      </c>
      <c r="H1079" s="95">
        <v>1700</v>
      </c>
      <c r="I1079" s="58" t="s">
        <v>516</v>
      </c>
      <c r="J1079" s="58" t="s">
        <v>19</v>
      </c>
    </row>
    <row r="1080" s="2" customFormat="1" ht="75" spans="1:10">
      <c r="A1080" s="57" t="s">
        <v>14</v>
      </c>
      <c r="B1080" s="58" t="s">
        <v>15</v>
      </c>
      <c r="C1080" s="58">
        <v>482</v>
      </c>
      <c r="D1080" s="62">
        <v>33903000000</v>
      </c>
      <c r="E1080" s="117">
        <v>26210000000</v>
      </c>
      <c r="F1080" s="39" t="s">
        <v>1129</v>
      </c>
      <c r="G1080" s="58">
        <v>20</v>
      </c>
      <c r="H1080" s="95">
        <v>1700</v>
      </c>
      <c r="I1080" s="58" t="s">
        <v>516</v>
      </c>
      <c r="J1080" s="58" t="s">
        <v>19</v>
      </c>
    </row>
    <row r="1081" s="2" customFormat="1" ht="75" spans="1:10">
      <c r="A1081" s="57" t="s">
        <v>14</v>
      </c>
      <c r="B1081" s="58" t="s">
        <v>15</v>
      </c>
      <c r="C1081" s="58">
        <v>482</v>
      </c>
      <c r="D1081" s="62">
        <v>33903000000</v>
      </c>
      <c r="E1081" s="117">
        <v>26210000000</v>
      </c>
      <c r="F1081" s="39" t="s">
        <v>1130</v>
      </c>
      <c r="G1081" s="58">
        <v>20</v>
      </c>
      <c r="H1081" s="95">
        <v>1690</v>
      </c>
      <c r="I1081" s="58" t="s">
        <v>516</v>
      </c>
      <c r="J1081" s="58" t="s">
        <v>19</v>
      </c>
    </row>
    <row r="1082" s="2" customFormat="1" ht="75" spans="1:10">
      <c r="A1082" s="57" t="s">
        <v>14</v>
      </c>
      <c r="B1082" s="58" t="s">
        <v>15</v>
      </c>
      <c r="C1082" s="58">
        <v>482</v>
      </c>
      <c r="D1082" s="62">
        <v>33903000000</v>
      </c>
      <c r="E1082" s="117">
        <v>26210000000</v>
      </c>
      <c r="F1082" s="39" t="s">
        <v>1131</v>
      </c>
      <c r="G1082" s="58">
        <v>20</v>
      </c>
      <c r="H1082" s="95">
        <v>1650</v>
      </c>
      <c r="I1082" s="58" t="s">
        <v>516</v>
      </c>
      <c r="J1082" s="58" t="s">
        <v>19</v>
      </c>
    </row>
    <row r="1083" s="2" customFormat="1" ht="45" spans="1:10">
      <c r="A1083" s="57" t="s">
        <v>14</v>
      </c>
      <c r="B1083" s="58" t="s">
        <v>15</v>
      </c>
      <c r="C1083" s="58">
        <v>482</v>
      </c>
      <c r="D1083" s="62">
        <v>33903000000</v>
      </c>
      <c r="E1083" s="117">
        <v>26210000000</v>
      </c>
      <c r="F1083" s="39" t="s">
        <v>1132</v>
      </c>
      <c r="G1083" s="58">
        <v>20</v>
      </c>
      <c r="H1083" s="95">
        <v>1160</v>
      </c>
      <c r="I1083" s="58" t="s">
        <v>516</v>
      </c>
      <c r="J1083" s="58" t="s">
        <v>19</v>
      </c>
    </row>
    <row r="1084" s="2" customFormat="1" ht="75" spans="1:10">
      <c r="A1084" s="57" t="s">
        <v>14</v>
      </c>
      <c r="B1084" s="58" t="s">
        <v>15</v>
      </c>
      <c r="C1084" s="58">
        <v>482</v>
      </c>
      <c r="D1084" s="62">
        <v>33903000000</v>
      </c>
      <c r="E1084" s="117">
        <v>26210000000</v>
      </c>
      <c r="F1084" s="39" t="s">
        <v>1133</v>
      </c>
      <c r="G1084" s="58">
        <v>40</v>
      </c>
      <c r="H1084" s="95">
        <v>514</v>
      </c>
      <c r="I1084" s="58" t="s">
        <v>516</v>
      </c>
      <c r="J1084" s="58" t="s">
        <v>19</v>
      </c>
    </row>
    <row r="1085" s="2" customFormat="1" ht="60" spans="1:10">
      <c r="A1085" s="57" t="s">
        <v>14</v>
      </c>
      <c r="B1085" s="58" t="s">
        <v>15</v>
      </c>
      <c r="C1085" s="58">
        <v>482</v>
      </c>
      <c r="D1085" s="62">
        <v>33903000000</v>
      </c>
      <c r="E1085" s="117">
        <v>26210000000</v>
      </c>
      <c r="F1085" s="39" t="s">
        <v>1134</v>
      </c>
      <c r="G1085" s="58">
        <v>40</v>
      </c>
      <c r="H1085" s="95">
        <v>420</v>
      </c>
      <c r="I1085" s="58" t="s">
        <v>516</v>
      </c>
      <c r="J1085" s="58" t="s">
        <v>19</v>
      </c>
    </row>
    <row r="1086" s="2" customFormat="1" ht="45" spans="1:10">
      <c r="A1086" s="57" t="s">
        <v>14</v>
      </c>
      <c r="B1086" s="58" t="s">
        <v>15</v>
      </c>
      <c r="C1086" s="58">
        <v>482</v>
      </c>
      <c r="D1086" s="62">
        <v>33903000000</v>
      </c>
      <c r="E1086" s="117">
        <v>26210000000</v>
      </c>
      <c r="F1086" s="39" t="s">
        <v>1135</v>
      </c>
      <c r="G1086" s="58">
        <v>50</v>
      </c>
      <c r="H1086" s="95">
        <v>450</v>
      </c>
      <c r="I1086" s="58" t="s">
        <v>516</v>
      </c>
      <c r="J1086" s="58" t="s">
        <v>19</v>
      </c>
    </row>
    <row r="1087" s="2" customFormat="1" ht="45" spans="1:10">
      <c r="A1087" s="57" t="s">
        <v>14</v>
      </c>
      <c r="B1087" s="58" t="s">
        <v>15</v>
      </c>
      <c r="C1087" s="58">
        <v>482</v>
      </c>
      <c r="D1087" s="62">
        <v>33903000000</v>
      </c>
      <c r="E1087" s="117">
        <v>26210000000</v>
      </c>
      <c r="F1087" s="39" t="s">
        <v>1136</v>
      </c>
      <c r="G1087" s="58">
        <v>50</v>
      </c>
      <c r="H1087" s="95">
        <v>1500</v>
      </c>
      <c r="I1087" s="58" t="s">
        <v>516</v>
      </c>
      <c r="J1087" s="58" t="s">
        <v>19</v>
      </c>
    </row>
    <row r="1088" s="2" customFormat="1" ht="60" spans="1:10">
      <c r="A1088" s="57" t="s">
        <v>14</v>
      </c>
      <c r="B1088" s="58" t="s">
        <v>15</v>
      </c>
      <c r="C1088" s="58">
        <v>482</v>
      </c>
      <c r="D1088" s="62">
        <v>33903000000</v>
      </c>
      <c r="E1088" s="117">
        <v>26210000000</v>
      </c>
      <c r="F1088" s="39" t="s">
        <v>1137</v>
      </c>
      <c r="G1088" s="58">
        <v>40</v>
      </c>
      <c r="H1088" s="95">
        <v>2600</v>
      </c>
      <c r="I1088" s="58" t="s">
        <v>516</v>
      </c>
      <c r="J1088" s="58" t="s">
        <v>19</v>
      </c>
    </row>
    <row r="1089" s="2" customFormat="1" ht="45" spans="1:10">
      <c r="A1089" s="57" t="s">
        <v>14</v>
      </c>
      <c r="B1089" s="58" t="s">
        <v>15</v>
      </c>
      <c r="C1089" s="58">
        <v>482</v>
      </c>
      <c r="D1089" s="62">
        <v>33903000000</v>
      </c>
      <c r="E1089" s="117">
        <v>26210000000</v>
      </c>
      <c r="F1089" s="39" t="s">
        <v>1138</v>
      </c>
      <c r="G1089" s="58">
        <v>30</v>
      </c>
      <c r="H1089" s="95">
        <v>754.2</v>
      </c>
      <c r="I1089" s="58" t="s">
        <v>516</v>
      </c>
      <c r="J1089" s="58" t="s">
        <v>19</v>
      </c>
    </row>
    <row r="1090" s="2" customFormat="1" ht="45" spans="1:10">
      <c r="A1090" s="57" t="s">
        <v>14</v>
      </c>
      <c r="B1090" s="58" t="s">
        <v>15</v>
      </c>
      <c r="C1090" s="58">
        <v>482</v>
      </c>
      <c r="D1090" s="62">
        <v>33903000000</v>
      </c>
      <c r="E1090" s="117">
        <v>26210000000</v>
      </c>
      <c r="F1090" s="39" t="s">
        <v>1139</v>
      </c>
      <c r="G1090" s="58">
        <v>30</v>
      </c>
      <c r="H1090" s="95">
        <v>756</v>
      </c>
      <c r="I1090" s="58" t="s">
        <v>516</v>
      </c>
      <c r="J1090" s="58" t="s">
        <v>19</v>
      </c>
    </row>
    <row r="1091" s="2" customFormat="1" ht="60" spans="1:10">
      <c r="A1091" s="57" t="s">
        <v>14</v>
      </c>
      <c r="B1091" s="58" t="s">
        <v>15</v>
      </c>
      <c r="C1091" s="58">
        <v>482</v>
      </c>
      <c r="D1091" s="62">
        <v>33903000000</v>
      </c>
      <c r="E1091" s="117">
        <v>26210000000</v>
      </c>
      <c r="F1091" s="39" t="s">
        <v>1140</v>
      </c>
      <c r="G1091" s="58">
        <v>30</v>
      </c>
      <c r="H1091" s="95">
        <v>549.6</v>
      </c>
      <c r="I1091" s="58" t="s">
        <v>516</v>
      </c>
      <c r="J1091" s="58" t="s">
        <v>19</v>
      </c>
    </row>
    <row r="1092" s="2" customFormat="1" ht="45" spans="1:10">
      <c r="A1092" s="57" t="s">
        <v>14</v>
      </c>
      <c r="B1092" s="58" t="s">
        <v>15</v>
      </c>
      <c r="C1092" s="58">
        <v>482</v>
      </c>
      <c r="D1092" s="62">
        <v>33903000000</v>
      </c>
      <c r="E1092" s="117">
        <v>26210000000</v>
      </c>
      <c r="F1092" s="39" t="s">
        <v>1141</v>
      </c>
      <c r="G1092" s="58">
        <v>10</v>
      </c>
      <c r="H1092" s="95">
        <v>30</v>
      </c>
      <c r="I1092" s="58" t="s">
        <v>516</v>
      </c>
      <c r="J1092" s="58" t="s">
        <v>19</v>
      </c>
    </row>
    <row r="1093" s="2" customFormat="1" ht="45" spans="1:10">
      <c r="A1093" s="57" t="s">
        <v>14</v>
      </c>
      <c r="B1093" s="58" t="s">
        <v>15</v>
      </c>
      <c r="C1093" s="58">
        <v>482</v>
      </c>
      <c r="D1093" s="62">
        <v>33903000000</v>
      </c>
      <c r="E1093" s="117">
        <v>26210000000</v>
      </c>
      <c r="F1093" s="39" t="s">
        <v>1142</v>
      </c>
      <c r="G1093" s="58">
        <v>10</v>
      </c>
      <c r="H1093" s="95">
        <v>250</v>
      </c>
      <c r="I1093" s="58" t="s">
        <v>516</v>
      </c>
      <c r="J1093" s="58" t="s">
        <v>19</v>
      </c>
    </row>
    <row r="1094" s="2" customFormat="1" ht="45" spans="1:10">
      <c r="A1094" s="57" t="s">
        <v>14</v>
      </c>
      <c r="B1094" s="58" t="s">
        <v>15</v>
      </c>
      <c r="C1094" s="58">
        <v>482</v>
      </c>
      <c r="D1094" s="62">
        <v>33903000000</v>
      </c>
      <c r="E1094" s="117">
        <v>26210000000</v>
      </c>
      <c r="F1094" s="39" t="s">
        <v>1143</v>
      </c>
      <c r="G1094" s="58">
        <v>10</v>
      </c>
      <c r="H1094" s="95">
        <v>300</v>
      </c>
      <c r="I1094" s="58" t="s">
        <v>516</v>
      </c>
      <c r="J1094" s="58" t="s">
        <v>19</v>
      </c>
    </row>
    <row r="1095" s="2" customFormat="1" ht="45" spans="1:10">
      <c r="A1095" s="57" t="s">
        <v>14</v>
      </c>
      <c r="B1095" s="58" t="s">
        <v>15</v>
      </c>
      <c r="C1095" s="58">
        <v>482</v>
      </c>
      <c r="D1095" s="62">
        <v>33903000000</v>
      </c>
      <c r="E1095" s="117">
        <v>26210000000</v>
      </c>
      <c r="F1095" s="39" t="s">
        <v>1144</v>
      </c>
      <c r="G1095" s="58">
        <v>10</v>
      </c>
      <c r="H1095" s="95">
        <v>300</v>
      </c>
      <c r="I1095" s="58" t="s">
        <v>516</v>
      </c>
      <c r="J1095" s="58" t="s">
        <v>19</v>
      </c>
    </row>
    <row r="1096" s="2" customFormat="1" ht="45" spans="1:10">
      <c r="A1096" s="57" t="s">
        <v>14</v>
      </c>
      <c r="B1096" s="58" t="s">
        <v>15</v>
      </c>
      <c r="C1096" s="58">
        <v>482</v>
      </c>
      <c r="D1096" s="62">
        <v>33903000000</v>
      </c>
      <c r="E1096" s="117">
        <v>26210000000</v>
      </c>
      <c r="F1096" s="39" t="s">
        <v>1145</v>
      </c>
      <c r="G1096" s="58">
        <v>10</v>
      </c>
      <c r="H1096" s="95">
        <v>250</v>
      </c>
      <c r="I1096" s="58" t="s">
        <v>516</v>
      </c>
      <c r="J1096" s="58" t="s">
        <v>19</v>
      </c>
    </row>
    <row r="1097" s="2" customFormat="1" ht="45" spans="1:10">
      <c r="A1097" s="57" t="s">
        <v>14</v>
      </c>
      <c r="B1097" s="58" t="s">
        <v>15</v>
      </c>
      <c r="C1097" s="58">
        <v>482</v>
      </c>
      <c r="D1097" s="62">
        <v>33903000000</v>
      </c>
      <c r="E1097" s="117">
        <v>26210000000</v>
      </c>
      <c r="F1097" s="39" t="s">
        <v>1146</v>
      </c>
      <c r="G1097" s="58">
        <v>10</v>
      </c>
      <c r="H1097" s="95">
        <v>270</v>
      </c>
      <c r="I1097" s="58" t="s">
        <v>516</v>
      </c>
      <c r="J1097" s="58" t="s">
        <v>19</v>
      </c>
    </row>
    <row r="1098" s="2" customFormat="1" ht="45" spans="1:10">
      <c r="A1098" s="57" t="s">
        <v>14</v>
      </c>
      <c r="B1098" s="58" t="s">
        <v>15</v>
      </c>
      <c r="C1098" s="58">
        <v>482</v>
      </c>
      <c r="D1098" s="62">
        <v>33903000000</v>
      </c>
      <c r="E1098" s="117">
        <v>26210000000</v>
      </c>
      <c r="F1098" s="39" t="s">
        <v>1147</v>
      </c>
      <c r="G1098" s="58">
        <v>10</v>
      </c>
      <c r="H1098" s="95">
        <v>250</v>
      </c>
      <c r="I1098" s="58" t="s">
        <v>516</v>
      </c>
      <c r="J1098" s="58" t="s">
        <v>19</v>
      </c>
    </row>
    <row r="1099" s="2" customFormat="1" ht="45" spans="1:10">
      <c r="A1099" s="57" t="s">
        <v>14</v>
      </c>
      <c r="B1099" s="58" t="s">
        <v>15</v>
      </c>
      <c r="C1099" s="58">
        <v>482</v>
      </c>
      <c r="D1099" s="62">
        <v>33903000000</v>
      </c>
      <c r="E1099" s="117">
        <v>26210000000</v>
      </c>
      <c r="F1099" s="39" t="s">
        <v>1148</v>
      </c>
      <c r="G1099" s="58">
        <v>10</v>
      </c>
      <c r="H1099" s="95">
        <v>250</v>
      </c>
      <c r="I1099" s="58" t="s">
        <v>516</v>
      </c>
      <c r="J1099" s="58" t="s">
        <v>19</v>
      </c>
    </row>
    <row r="1100" s="2" customFormat="1" spans="1:11">
      <c r="A1100" s="57" t="s">
        <v>14</v>
      </c>
      <c r="B1100" s="58" t="s">
        <v>15</v>
      </c>
      <c r="C1100" s="58">
        <v>482</v>
      </c>
      <c r="D1100" s="62">
        <v>33903000000</v>
      </c>
      <c r="E1100" s="117">
        <v>26210000000</v>
      </c>
      <c r="F1100" s="57" t="s">
        <v>1149</v>
      </c>
      <c r="G1100" s="58">
        <v>300</v>
      </c>
      <c r="H1100" s="95">
        <v>20013</v>
      </c>
      <c r="I1100" s="58" t="s">
        <v>1150</v>
      </c>
      <c r="J1100" s="58" t="s">
        <v>19</v>
      </c>
      <c r="K1100" s="98"/>
    </row>
    <row r="1101" s="2" customFormat="1" spans="1:10">
      <c r="A1101" s="57" t="s">
        <v>14</v>
      </c>
      <c r="B1101" s="58" t="s">
        <v>15</v>
      </c>
      <c r="C1101" s="58">
        <v>482</v>
      </c>
      <c r="D1101" s="62">
        <v>33903000000</v>
      </c>
      <c r="E1101" s="117">
        <v>26210000000</v>
      </c>
      <c r="F1101" s="57" t="s">
        <v>1151</v>
      </c>
      <c r="G1101" s="58">
        <v>120000</v>
      </c>
      <c r="H1101" s="95">
        <v>80400</v>
      </c>
      <c r="I1101" s="58" t="s">
        <v>1150</v>
      </c>
      <c r="J1101" s="58" t="s">
        <v>19</v>
      </c>
    </row>
    <row r="1102" s="2" customFormat="1" spans="1:10">
      <c r="A1102" s="57" t="s">
        <v>14</v>
      </c>
      <c r="B1102" s="58" t="s">
        <v>15</v>
      </c>
      <c r="C1102" s="58">
        <v>482</v>
      </c>
      <c r="D1102" s="62">
        <v>33903000000</v>
      </c>
      <c r="E1102" s="117">
        <v>26210000000</v>
      </c>
      <c r="F1102" s="57" t="s">
        <v>1152</v>
      </c>
      <c r="G1102" s="58">
        <v>2000</v>
      </c>
      <c r="H1102" s="95">
        <v>1040</v>
      </c>
      <c r="I1102" s="58" t="s">
        <v>1150</v>
      </c>
      <c r="J1102" s="58" t="s">
        <v>19</v>
      </c>
    </row>
    <row r="1103" s="2" customFormat="1" spans="1:10">
      <c r="A1103" s="57" t="s">
        <v>14</v>
      </c>
      <c r="B1103" s="58" t="s">
        <v>15</v>
      </c>
      <c r="C1103" s="58">
        <v>482</v>
      </c>
      <c r="D1103" s="62">
        <v>33903000000</v>
      </c>
      <c r="E1103" s="117">
        <v>26210000000</v>
      </c>
      <c r="F1103" s="57" t="s">
        <v>1153</v>
      </c>
      <c r="G1103" s="58">
        <v>5000</v>
      </c>
      <c r="H1103" s="95">
        <v>2650</v>
      </c>
      <c r="I1103" s="58" t="s">
        <v>1150</v>
      </c>
      <c r="J1103" s="58" t="s">
        <v>19</v>
      </c>
    </row>
    <row r="1104" s="2" customFormat="1" spans="1:10">
      <c r="A1104" s="57" t="s">
        <v>14</v>
      </c>
      <c r="B1104" s="58" t="s">
        <v>15</v>
      </c>
      <c r="C1104" s="58">
        <v>482</v>
      </c>
      <c r="D1104" s="62">
        <v>33903000000</v>
      </c>
      <c r="E1104" s="117">
        <v>26210000000</v>
      </c>
      <c r="F1104" s="57" t="s">
        <v>1154</v>
      </c>
      <c r="G1104" s="58">
        <v>300</v>
      </c>
      <c r="H1104" s="95">
        <v>2103</v>
      </c>
      <c r="I1104" s="58" t="s">
        <v>1150</v>
      </c>
      <c r="J1104" s="58" t="s">
        <v>19</v>
      </c>
    </row>
    <row r="1105" s="2" customFormat="1" spans="1:10">
      <c r="A1105" s="57" t="s">
        <v>14</v>
      </c>
      <c r="B1105" s="58" t="s">
        <v>15</v>
      </c>
      <c r="C1105" s="58">
        <v>482</v>
      </c>
      <c r="D1105" s="62">
        <v>33903000000</v>
      </c>
      <c r="E1105" s="117">
        <v>26210000000</v>
      </c>
      <c r="F1105" s="57" t="s">
        <v>1155</v>
      </c>
      <c r="G1105" s="58">
        <v>150</v>
      </c>
      <c r="H1105" s="95">
        <v>1741.5</v>
      </c>
      <c r="I1105" s="58" t="s">
        <v>1150</v>
      </c>
      <c r="J1105" s="58" t="s">
        <v>19</v>
      </c>
    </row>
    <row r="1106" s="2" customFormat="1" spans="1:10">
      <c r="A1106" s="57" t="s">
        <v>14</v>
      </c>
      <c r="B1106" s="58" t="s">
        <v>15</v>
      </c>
      <c r="C1106" s="58">
        <v>482</v>
      </c>
      <c r="D1106" s="62">
        <v>33903000000</v>
      </c>
      <c r="E1106" s="117">
        <v>26210000000</v>
      </c>
      <c r="F1106" s="57" t="s">
        <v>1156</v>
      </c>
      <c r="G1106" s="58">
        <v>50</v>
      </c>
      <c r="H1106" s="95">
        <v>2052</v>
      </c>
      <c r="I1106" s="58" t="s">
        <v>1150</v>
      </c>
      <c r="J1106" s="58" t="s">
        <v>19</v>
      </c>
    </row>
    <row r="1107" s="2" customFormat="1" spans="1:10">
      <c r="A1107" s="57" t="s">
        <v>14</v>
      </c>
      <c r="B1107" s="58" t="s">
        <v>15</v>
      </c>
      <c r="C1107" s="58">
        <v>482</v>
      </c>
      <c r="D1107" s="62">
        <v>33903000000</v>
      </c>
      <c r="E1107" s="117">
        <v>26210000000</v>
      </c>
      <c r="F1107" s="57" t="s">
        <v>1157</v>
      </c>
      <c r="G1107" s="58">
        <v>12</v>
      </c>
      <c r="H1107" s="95">
        <v>344.52</v>
      </c>
      <c r="I1107" s="58" t="s">
        <v>1150</v>
      </c>
      <c r="J1107" s="58" t="s">
        <v>19</v>
      </c>
    </row>
    <row r="1108" s="2" customFormat="1" spans="1:10">
      <c r="A1108" s="57" t="s">
        <v>14</v>
      </c>
      <c r="B1108" s="58" t="s">
        <v>15</v>
      </c>
      <c r="C1108" s="58">
        <v>482</v>
      </c>
      <c r="D1108" s="62">
        <v>33903000000</v>
      </c>
      <c r="E1108" s="117">
        <v>26210000000</v>
      </c>
      <c r="F1108" s="57" t="s">
        <v>1158</v>
      </c>
      <c r="G1108" s="58">
        <v>100</v>
      </c>
      <c r="H1108" s="95">
        <v>1967</v>
      </c>
      <c r="I1108" s="58" t="s">
        <v>1150</v>
      </c>
      <c r="J1108" s="58" t="s">
        <v>19</v>
      </c>
    </row>
    <row r="1109" s="2" customFormat="1" spans="1:10">
      <c r="A1109" s="57" t="s">
        <v>14</v>
      </c>
      <c r="B1109" s="58" t="s">
        <v>15</v>
      </c>
      <c r="C1109" s="58">
        <v>482</v>
      </c>
      <c r="D1109" s="62">
        <v>33903000000</v>
      </c>
      <c r="E1109" s="117">
        <v>26210000000</v>
      </c>
      <c r="F1109" s="57" t="s">
        <v>1159</v>
      </c>
      <c r="G1109" s="58">
        <v>100</v>
      </c>
      <c r="H1109" s="95">
        <v>9840</v>
      </c>
      <c r="I1109" s="58" t="s">
        <v>1150</v>
      </c>
      <c r="J1109" s="58" t="s">
        <v>19</v>
      </c>
    </row>
    <row r="1110" s="2" customFormat="1" spans="1:10">
      <c r="A1110" s="57" t="s">
        <v>14</v>
      </c>
      <c r="B1110" s="58" t="s">
        <v>15</v>
      </c>
      <c r="C1110" s="58">
        <v>482</v>
      </c>
      <c r="D1110" s="62">
        <v>33903000000</v>
      </c>
      <c r="E1110" s="117">
        <v>26210000000</v>
      </c>
      <c r="F1110" s="57" t="s">
        <v>1160</v>
      </c>
      <c r="G1110" s="58">
        <v>500</v>
      </c>
      <c r="H1110" s="95">
        <v>24970</v>
      </c>
      <c r="I1110" s="58" t="s">
        <v>1150</v>
      </c>
      <c r="J1110" s="58" t="s">
        <v>19</v>
      </c>
    </row>
    <row r="1111" s="2" customFormat="1" spans="1:10">
      <c r="A1111" s="57" t="s">
        <v>14</v>
      </c>
      <c r="B1111" s="58" t="s">
        <v>15</v>
      </c>
      <c r="C1111" s="58">
        <v>482</v>
      </c>
      <c r="D1111" s="62">
        <v>33903000000</v>
      </c>
      <c r="E1111" s="117">
        <v>26210000000</v>
      </c>
      <c r="F1111" s="57" t="s">
        <v>1161</v>
      </c>
      <c r="G1111" s="58">
        <v>20</v>
      </c>
      <c r="H1111" s="95">
        <v>5268</v>
      </c>
      <c r="I1111" s="58" t="s">
        <v>1150</v>
      </c>
      <c r="J1111" s="58" t="s">
        <v>19</v>
      </c>
    </row>
    <row r="1112" s="2" customFormat="1" spans="1:10">
      <c r="A1112" s="57" t="s">
        <v>14</v>
      </c>
      <c r="B1112" s="58" t="s">
        <v>15</v>
      </c>
      <c r="C1112" s="58">
        <v>482</v>
      </c>
      <c r="D1112" s="62">
        <v>33903000000</v>
      </c>
      <c r="E1112" s="117">
        <v>26210000000</v>
      </c>
      <c r="F1112" s="57" t="s">
        <v>1162</v>
      </c>
      <c r="G1112" s="58">
        <v>300</v>
      </c>
      <c r="H1112" s="95">
        <v>2979</v>
      </c>
      <c r="I1112" s="58" t="s">
        <v>1150</v>
      </c>
      <c r="J1112" s="58" t="s">
        <v>19</v>
      </c>
    </row>
    <row r="1113" s="2" customFormat="1" spans="1:10">
      <c r="A1113" s="57" t="s">
        <v>14</v>
      </c>
      <c r="B1113" s="58" t="s">
        <v>15</v>
      </c>
      <c r="C1113" s="58">
        <v>482</v>
      </c>
      <c r="D1113" s="62">
        <v>33903000000</v>
      </c>
      <c r="E1113" s="117">
        <v>26210000000</v>
      </c>
      <c r="F1113" s="57" t="s">
        <v>1163</v>
      </c>
      <c r="G1113" s="58">
        <v>600</v>
      </c>
      <c r="H1113" s="95">
        <v>5394</v>
      </c>
      <c r="I1113" s="58" t="s">
        <v>1150</v>
      </c>
      <c r="J1113" s="58" t="s">
        <v>19</v>
      </c>
    </row>
    <row r="1114" s="2" customFormat="1" spans="1:10">
      <c r="A1114" s="57" t="s">
        <v>14</v>
      </c>
      <c r="B1114" s="58" t="s">
        <v>15</v>
      </c>
      <c r="C1114" s="58">
        <v>482</v>
      </c>
      <c r="D1114" s="62">
        <v>33903000000</v>
      </c>
      <c r="E1114" s="117">
        <v>26210000000</v>
      </c>
      <c r="F1114" s="57" t="s">
        <v>1164</v>
      </c>
      <c r="G1114" s="58">
        <v>5000</v>
      </c>
      <c r="H1114" s="95">
        <v>1850</v>
      </c>
      <c r="I1114" s="58" t="s">
        <v>1150</v>
      </c>
      <c r="J1114" s="58" t="s">
        <v>19</v>
      </c>
    </row>
    <row r="1115" s="2" customFormat="1" spans="1:10">
      <c r="A1115" s="57" t="s">
        <v>14</v>
      </c>
      <c r="B1115" s="58" t="s">
        <v>15</v>
      </c>
      <c r="C1115" s="58">
        <v>482</v>
      </c>
      <c r="D1115" s="62">
        <v>33903000000</v>
      </c>
      <c r="E1115" s="117">
        <v>26210000000</v>
      </c>
      <c r="F1115" s="57" t="s">
        <v>1165</v>
      </c>
      <c r="G1115" s="58">
        <v>5000</v>
      </c>
      <c r="H1115" s="95">
        <v>2900</v>
      </c>
      <c r="I1115" s="58" t="s">
        <v>1150</v>
      </c>
      <c r="J1115" s="58" t="s">
        <v>19</v>
      </c>
    </row>
    <row r="1116" s="2" customFormat="1" spans="1:10">
      <c r="A1116" s="57" t="s">
        <v>14</v>
      </c>
      <c r="B1116" s="58" t="s">
        <v>15</v>
      </c>
      <c r="C1116" s="58">
        <v>482</v>
      </c>
      <c r="D1116" s="62">
        <v>33903000000</v>
      </c>
      <c r="E1116" s="117">
        <v>26210000000</v>
      </c>
      <c r="F1116" s="57" t="s">
        <v>1166</v>
      </c>
      <c r="G1116" s="58">
        <v>2500</v>
      </c>
      <c r="H1116" s="95">
        <v>2225</v>
      </c>
      <c r="I1116" s="58" t="s">
        <v>1150</v>
      </c>
      <c r="J1116" s="58" t="s">
        <v>19</v>
      </c>
    </row>
    <row r="1117" s="2" customFormat="1" spans="1:10">
      <c r="A1117" s="57" t="s">
        <v>14</v>
      </c>
      <c r="B1117" s="58" t="s">
        <v>15</v>
      </c>
      <c r="C1117" s="58">
        <v>482</v>
      </c>
      <c r="D1117" s="62">
        <v>33903000000</v>
      </c>
      <c r="E1117" s="117">
        <v>26210000000</v>
      </c>
      <c r="F1117" s="57" t="s">
        <v>1167</v>
      </c>
      <c r="G1117" s="58">
        <v>1000</v>
      </c>
      <c r="H1117" s="95">
        <v>6810</v>
      </c>
      <c r="I1117" s="58" t="s">
        <v>1150</v>
      </c>
      <c r="J1117" s="58" t="s">
        <v>19</v>
      </c>
    </row>
    <row r="1118" s="2" customFormat="1" spans="1:10">
      <c r="A1118" s="57" t="s">
        <v>14</v>
      </c>
      <c r="B1118" s="58" t="s">
        <v>15</v>
      </c>
      <c r="C1118" s="58">
        <v>482</v>
      </c>
      <c r="D1118" s="62">
        <v>33903000000</v>
      </c>
      <c r="E1118" s="117">
        <v>26210000000</v>
      </c>
      <c r="F1118" s="57" t="s">
        <v>1168</v>
      </c>
      <c r="G1118" s="58">
        <v>100</v>
      </c>
      <c r="H1118" s="95">
        <v>2528</v>
      </c>
      <c r="I1118" s="58" t="s">
        <v>1150</v>
      </c>
      <c r="J1118" s="58" t="s">
        <v>19</v>
      </c>
    </row>
    <row r="1119" s="2" customFormat="1" spans="1:10">
      <c r="A1119" s="57" t="s">
        <v>14</v>
      </c>
      <c r="B1119" s="58" t="s">
        <v>15</v>
      </c>
      <c r="C1119" s="58">
        <v>482</v>
      </c>
      <c r="D1119" s="62">
        <v>33903000000</v>
      </c>
      <c r="E1119" s="117">
        <v>26210000000</v>
      </c>
      <c r="F1119" s="57" t="s">
        <v>1169</v>
      </c>
      <c r="G1119" s="58">
        <v>100</v>
      </c>
      <c r="H1119" s="95">
        <v>488</v>
      </c>
      <c r="I1119" s="58" t="s">
        <v>1150</v>
      </c>
      <c r="J1119" s="58" t="s">
        <v>19</v>
      </c>
    </row>
    <row r="1120" s="2" customFormat="1" spans="1:10">
      <c r="A1120" s="57" t="s">
        <v>14</v>
      </c>
      <c r="B1120" s="58" t="s">
        <v>15</v>
      </c>
      <c r="C1120" s="58">
        <v>482</v>
      </c>
      <c r="D1120" s="62">
        <v>33903000000</v>
      </c>
      <c r="E1120" s="117">
        <v>26210000000</v>
      </c>
      <c r="F1120" s="57" t="s">
        <v>1170</v>
      </c>
      <c r="G1120" s="58">
        <v>300</v>
      </c>
      <c r="H1120" s="95">
        <v>1143</v>
      </c>
      <c r="I1120" s="58" t="s">
        <v>1150</v>
      </c>
      <c r="J1120" s="58" t="s">
        <v>19</v>
      </c>
    </row>
    <row r="1121" s="2" customFormat="1" spans="1:10">
      <c r="A1121" s="57" t="s">
        <v>14</v>
      </c>
      <c r="B1121" s="58" t="s">
        <v>15</v>
      </c>
      <c r="C1121" s="58">
        <v>482</v>
      </c>
      <c r="D1121" s="62">
        <v>33903000000</v>
      </c>
      <c r="E1121" s="117">
        <v>26210000000</v>
      </c>
      <c r="F1121" s="57" t="s">
        <v>1171</v>
      </c>
      <c r="G1121" s="58">
        <v>300</v>
      </c>
      <c r="H1121" s="95">
        <v>1143</v>
      </c>
      <c r="I1121" s="58" t="s">
        <v>1150</v>
      </c>
      <c r="J1121" s="58" t="s">
        <v>19</v>
      </c>
    </row>
    <row r="1122" s="2" customFormat="1" spans="1:11">
      <c r="A1122" s="57" t="s">
        <v>14</v>
      </c>
      <c r="B1122" s="58" t="s">
        <v>15</v>
      </c>
      <c r="C1122" s="58">
        <v>482</v>
      </c>
      <c r="D1122" s="62">
        <v>33903000000</v>
      </c>
      <c r="E1122" s="117">
        <v>26210000000</v>
      </c>
      <c r="F1122" s="57" t="s">
        <v>1172</v>
      </c>
      <c r="G1122" s="58">
        <v>200</v>
      </c>
      <c r="H1122" s="95">
        <v>1216</v>
      </c>
      <c r="I1122" s="58" t="s">
        <v>1150</v>
      </c>
      <c r="J1122" s="58" t="s">
        <v>19</v>
      </c>
      <c r="K1122" s="98"/>
    </row>
    <row r="1123" s="2" customFormat="1" spans="1:10">
      <c r="A1123" s="57" t="s">
        <v>14</v>
      </c>
      <c r="B1123" s="58" t="s">
        <v>15</v>
      </c>
      <c r="C1123" s="58">
        <v>482</v>
      </c>
      <c r="D1123" s="62">
        <v>33903000000</v>
      </c>
      <c r="E1123" s="117">
        <v>26210000000</v>
      </c>
      <c r="F1123" s="57" t="s">
        <v>1173</v>
      </c>
      <c r="G1123" s="58">
        <v>100</v>
      </c>
      <c r="H1123" s="95">
        <v>1524</v>
      </c>
      <c r="I1123" s="58" t="s">
        <v>1150</v>
      </c>
      <c r="J1123" s="58" t="s">
        <v>19</v>
      </c>
    </row>
    <row r="1124" s="2" customFormat="1" spans="1:10">
      <c r="A1124" s="57" t="s">
        <v>14</v>
      </c>
      <c r="B1124" s="58" t="s">
        <v>15</v>
      </c>
      <c r="C1124" s="58">
        <v>482</v>
      </c>
      <c r="D1124" s="62">
        <v>33903000000</v>
      </c>
      <c r="E1124" s="117">
        <v>26210000000</v>
      </c>
      <c r="F1124" s="57" t="s">
        <v>1174</v>
      </c>
      <c r="G1124" s="58">
        <v>1000</v>
      </c>
      <c r="H1124" s="95">
        <v>8170</v>
      </c>
      <c r="I1124" s="58" t="s">
        <v>1150</v>
      </c>
      <c r="J1124" s="58" t="s">
        <v>19</v>
      </c>
    </row>
    <row r="1125" s="2" customFormat="1" spans="1:10">
      <c r="A1125" s="57" t="s">
        <v>14</v>
      </c>
      <c r="B1125" s="58" t="s">
        <v>15</v>
      </c>
      <c r="C1125" s="58">
        <v>482</v>
      </c>
      <c r="D1125" s="62">
        <v>33903000000</v>
      </c>
      <c r="E1125" s="117">
        <v>26210000000</v>
      </c>
      <c r="F1125" s="57" t="s">
        <v>1175</v>
      </c>
      <c r="G1125" s="58">
        <v>1500</v>
      </c>
      <c r="H1125" s="95">
        <v>35025</v>
      </c>
      <c r="I1125" s="58" t="s">
        <v>1150</v>
      </c>
      <c r="J1125" s="58" t="s">
        <v>19</v>
      </c>
    </row>
    <row r="1126" s="2" customFormat="1" spans="1:10">
      <c r="A1126" s="57" t="s">
        <v>14</v>
      </c>
      <c r="B1126" s="58" t="s">
        <v>15</v>
      </c>
      <c r="C1126" s="58">
        <v>482</v>
      </c>
      <c r="D1126" s="62">
        <v>33903000000</v>
      </c>
      <c r="E1126" s="117">
        <v>26210000000</v>
      </c>
      <c r="F1126" s="57" t="s">
        <v>1176</v>
      </c>
      <c r="G1126" s="58">
        <v>2000</v>
      </c>
      <c r="H1126" s="95">
        <v>46420</v>
      </c>
      <c r="I1126" s="58" t="s">
        <v>1150</v>
      </c>
      <c r="J1126" s="58" t="s">
        <v>19</v>
      </c>
    </row>
    <row r="1127" s="2" customFormat="1" spans="1:10">
      <c r="A1127" s="57" t="s">
        <v>14</v>
      </c>
      <c r="B1127" s="58" t="s">
        <v>15</v>
      </c>
      <c r="C1127" s="58">
        <v>482</v>
      </c>
      <c r="D1127" s="62">
        <v>33903000000</v>
      </c>
      <c r="E1127" s="117">
        <v>26210000000</v>
      </c>
      <c r="F1127" s="57" t="s">
        <v>1177</v>
      </c>
      <c r="G1127" s="58">
        <v>2000</v>
      </c>
      <c r="H1127" s="95">
        <v>48400</v>
      </c>
      <c r="I1127" s="58" t="s">
        <v>1150</v>
      </c>
      <c r="J1127" s="58" t="s">
        <v>19</v>
      </c>
    </row>
    <row r="1128" s="2" customFormat="1" spans="1:10">
      <c r="A1128" s="57" t="s">
        <v>14</v>
      </c>
      <c r="B1128" s="58" t="s">
        <v>15</v>
      </c>
      <c r="C1128" s="58">
        <v>482</v>
      </c>
      <c r="D1128" s="62">
        <v>33903000000</v>
      </c>
      <c r="E1128" s="117">
        <v>26210000000</v>
      </c>
      <c r="F1128" s="57" t="s">
        <v>1178</v>
      </c>
      <c r="G1128" s="58">
        <v>120</v>
      </c>
      <c r="H1128" s="95">
        <v>2814</v>
      </c>
      <c r="I1128" s="58" t="s">
        <v>1150</v>
      </c>
      <c r="J1128" s="58" t="s">
        <v>19</v>
      </c>
    </row>
    <row r="1129" s="2" customFormat="1" spans="1:10">
      <c r="A1129" s="57" t="s">
        <v>14</v>
      </c>
      <c r="B1129" s="58" t="s">
        <v>15</v>
      </c>
      <c r="C1129" s="58">
        <v>482</v>
      </c>
      <c r="D1129" s="62">
        <v>33903000000</v>
      </c>
      <c r="E1129" s="117">
        <v>26210000000</v>
      </c>
      <c r="F1129" s="57" t="s">
        <v>1179</v>
      </c>
      <c r="G1129" s="58">
        <v>150</v>
      </c>
      <c r="H1129" s="95">
        <v>5152.5</v>
      </c>
      <c r="I1129" s="58" t="s">
        <v>1150</v>
      </c>
      <c r="J1129" s="58" t="s">
        <v>19</v>
      </c>
    </row>
    <row r="1130" s="2" customFormat="1" spans="1:10">
      <c r="A1130" s="57" t="s">
        <v>14</v>
      </c>
      <c r="B1130" s="58" t="s">
        <v>15</v>
      </c>
      <c r="C1130" s="58">
        <v>482</v>
      </c>
      <c r="D1130" s="62">
        <v>33903000000</v>
      </c>
      <c r="E1130" s="117">
        <v>26210000000</v>
      </c>
      <c r="F1130" s="57" t="s">
        <v>1180</v>
      </c>
      <c r="G1130" s="58">
        <v>150</v>
      </c>
      <c r="H1130" s="95">
        <v>5193</v>
      </c>
      <c r="I1130" s="58" t="s">
        <v>1150</v>
      </c>
      <c r="J1130" s="58" t="s">
        <v>19</v>
      </c>
    </row>
    <row r="1131" s="2" customFormat="1" spans="1:10">
      <c r="A1131" s="57" t="s">
        <v>14</v>
      </c>
      <c r="B1131" s="58" t="s">
        <v>15</v>
      </c>
      <c r="C1131" s="58">
        <v>482</v>
      </c>
      <c r="D1131" s="62">
        <v>33903000000</v>
      </c>
      <c r="E1131" s="117">
        <v>26210000000</v>
      </c>
      <c r="F1131" s="57" t="s">
        <v>1181</v>
      </c>
      <c r="G1131" s="58">
        <v>1000</v>
      </c>
      <c r="H1131" s="95">
        <v>2410</v>
      </c>
      <c r="I1131" s="58" t="s">
        <v>1150</v>
      </c>
      <c r="J1131" s="58" t="s">
        <v>19</v>
      </c>
    </row>
    <row r="1132" s="2" customFormat="1" spans="1:10">
      <c r="A1132" s="57" t="s">
        <v>14</v>
      </c>
      <c r="B1132" s="58" t="s">
        <v>15</v>
      </c>
      <c r="C1132" s="58">
        <v>482</v>
      </c>
      <c r="D1132" s="62">
        <v>33903000000</v>
      </c>
      <c r="E1132" s="117">
        <v>26210000000</v>
      </c>
      <c r="F1132" s="57" t="s">
        <v>1182</v>
      </c>
      <c r="G1132" s="58">
        <v>3500</v>
      </c>
      <c r="H1132" s="95">
        <v>10045</v>
      </c>
      <c r="I1132" s="58" t="s">
        <v>1150</v>
      </c>
      <c r="J1132" s="58" t="s">
        <v>19</v>
      </c>
    </row>
    <row r="1133" s="2" customFormat="1" spans="1:10">
      <c r="A1133" s="57" t="s">
        <v>14</v>
      </c>
      <c r="B1133" s="58" t="s">
        <v>15</v>
      </c>
      <c r="C1133" s="58">
        <v>482</v>
      </c>
      <c r="D1133" s="62">
        <v>33903000000</v>
      </c>
      <c r="E1133" s="117">
        <v>26210000000</v>
      </c>
      <c r="F1133" s="57" t="s">
        <v>1183</v>
      </c>
      <c r="G1133" s="58">
        <v>2000</v>
      </c>
      <c r="H1133" s="95">
        <v>6000</v>
      </c>
      <c r="I1133" s="58" t="s">
        <v>1150</v>
      </c>
      <c r="J1133" s="58" t="s">
        <v>19</v>
      </c>
    </row>
    <row r="1134" s="2" customFormat="1" spans="1:10">
      <c r="A1134" s="57" t="s">
        <v>14</v>
      </c>
      <c r="B1134" s="58" t="s">
        <v>15</v>
      </c>
      <c r="C1134" s="58">
        <v>482</v>
      </c>
      <c r="D1134" s="62">
        <v>33903000000</v>
      </c>
      <c r="E1134" s="117">
        <v>26210000000</v>
      </c>
      <c r="F1134" s="57" t="s">
        <v>1184</v>
      </c>
      <c r="G1134" s="58">
        <v>120</v>
      </c>
      <c r="H1134" s="95">
        <v>332.4</v>
      </c>
      <c r="I1134" s="58" t="s">
        <v>1150</v>
      </c>
      <c r="J1134" s="58" t="s">
        <v>19</v>
      </c>
    </row>
    <row r="1135" s="2" customFormat="1" spans="1:10">
      <c r="A1135" s="57" t="s">
        <v>14</v>
      </c>
      <c r="B1135" s="58" t="s">
        <v>15</v>
      </c>
      <c r="C1135" s="58">
        <v>482</v>
      </c>
      <c r="D1135" s="62">
        <v>33903000000</v>
      </c>
      <c r="E1135" s="117">
        <v>26210000000</v>
      </c>
      <c r="F1135" s="57" t="s">
        <v>1185</v>
      </c>
      <c r="G1135" s="58">
        <v>50000</v>
      </c>
      <c r="H1135" s="95">
        <v>67000</v>
      </c>
      <c r="I1135" s="58" t="s">
        <v>1150</v>
      </c>
      <c r="J1135" s="58" t="s">
        <v>19</v>
      </c>
    </row>
    <row r="1136" s="2" customFormat="1" spans="1:10">
      <c r="A1136" s="57" t="s">
        <v>14</v>
      </c>
      <c r="B1136" s="58" t="s">
        <v>15</v>
      </c>
      <c r="C1136" s="58">
        <v>482</v>
      </c>
      <c r="D1136" s="62">
        <v>33903000000</v>
      </c>
      <c r="E1136" s="117">
        <v>26210000000</v>
      </c>
      <c r="F1136" s="57" t="s">
        <v>1186</v>
      </c>
      <c r="G1136" s="58">
        <v>40000</v>
      </c>
      <c r="H1136" s="95">
        <v>41600</v>
      </c>
      <c r="I1136" s="58" t="s">
        <v>1150</v>
      </c>
      <c r="J1136" s="58" t="s">
        <v>19</v>
      </c>
    </row>
    <row r="1137" s="2" customFormat="1" spans="1:10">
      <c r="A1137" s="57" t="s">
        <v>14</v>
      </c>
      <c r="B1137" s="58" t="s">
        <v>15</v>
      </c>
      <c r="C1137" s="58">
        <v>482</v>
      </c>
      <c r="D1137" s="62">
        <v>33903000000</v>
      </c>
      <c r="E1137" s="117">
        <v>26210000000</v>
      </c>
      <c r="F1137" s="57" t="s">
        <v>1187</v>
      </c>
      <c r="G1137" s="58">
        <v>40000</v>
      </c>
      <c r="H1137" s="95">
        <v>83600</v>
      </c>
      <c r="I1137" s="58" t="s">
        <v>1150</v>
      </c>
      <c r="J1137" s="58" t="s">
        <v>19</v>
      </c>
    </row>
    <row r="1138" s="2" customFormat="1" spans="1:10">
      <c r="A1138" s="57" t="s">
        <v>14</v>
      </c>
      <c r="B1138" s="58" t="s">
        <v>15</v>
      </c>
      <c r="C1138" s="58">
        <v>482</v>
      </c>
      <c r="D1138" s="62">
        <v>33903000000</v>
      </c>
      <c r="E1138" s="117">
        <v>26210000000</v>
      </c>
      <c r="F1138" s="57" t="s">
        <v>1188</v>
      </c>
      <c r="G1138" s="58">
        <v>60000</v>
      </c>
      <c r="H1138" s="95">
        <v>136200</v>
      </c>
      <c r="I1138" s="58" t="s">
        <v>1150</v>
      </c>
      <c r="J1138" s="58" t="s">
        <v>19</v>
      </c>
    </row>
    <row r="1139" s="2" customFormat="1" spans="1:10">
      <c r="A1139" s="57" t="s">
        <v>14</v>
      </c>
      <c r="B1139" s="58" t="s">
        <v>15</v>
      </c>
      <c r="C1139" s="58">
        <v>482</v>
      </c>
      <c r="D1139" s="62">
        <v>33903000000</v>
      </c>
      <c r="E1139" s="117">
        <v>26210000000</v>
      </c>
      <c r="F1139" s="39" t="s">
        <v>1189</v>
      </c>
      <c r="G1139" s="58">
        <v>12500</v>
      </c>
      <c r="H1139" s="95">
        <v>9375</v>
      </c>
      <c r="I1139" s="58" t="s">
        <v>1150</v>
      </c>
      <c r="J1139" s="58" t="s">
        <v>19</v>
      </c>
    </row>
    <row r="1140" s="2" customFormat="1" ht="120" spans="1:10">
      <c r="A1140" s="57" t="s">
        <v>94</v>
      </c>
      <c r="B1140" s="58" t="s">
        <v>15</v>
      </c>
      <c r="C1140" s="58">
        <v>483</v>
      </c>
      <c r="D1140" s="62">
        <v>33903600000</v>
      </c>
      <c r="E1140" s="117">
        <v>15000001002</v>
      </c>
      <c r="F1140" s="39" t="s">
        <v>1190</v>
      </c>
      <c r="G1140" s="58">
        <v>1</v>
      </c>
      <c r="H1140" s="95">
        <v>5000</v>
      </c>
      <c r="I1140" s="58" t="s">
        <v>1150</v>
      </c>
      <c r="J1140" s="58" t="s">
        <v>167</v>
      </c>
    </row>
    <row r="1141" s="2" customFormat="1" ht="30" spans="1:10">
      <c r="A1141" s="57" t="s">
        <v>94</v>
      </c>
      <c r="B1141" s="58" t="s">
        <v>15</v>
      </c>
      <c r="C1141" s="58">
        <v>483</v>
      </c>
      <c r="D1141" s="62">
        <v>33903600000</v>
      </c>
      <c r="E1141" s="117">
        <v>16000000000</v>
      </c>
      <c r="F1141" s="39" t="s">
        <v>1191</v>
      </c>
      <c r="G1141" s="58">
        <v>12</v>
      </c>
      <c r="H1141" s="95">
        <v>23592.48</v>
      </c>
      <c r="I1141" s="58" t="s">
        <v>146</v>
      </c>
      <c r="J1141" s="58" t="s">
        <v>19</v>
      </c>
    </row>
    <row r="1142" s="2" customFormat="1" spans="1:10">
      <c r="A1142" s="57" t="s">
        <v>94</v>
      </c>
      <c r="B1142" s="58" t="s">
        <v>92</v>
      </c>
      <c r="C1142" s="58">
        <v>483</v>
      </c>
      <c r="D1142" s="62">
        <v>33903600000</v>
      </c>
      <c r="E1142" s="117">
        <v>16000000000</v>
      </c>
      <c r="F1142" s="39" t="s">
        <v>1192</v>
      </c>
      <c r="G1142" s="58">
        <v>1</v>
      </c>
      <c r="H1142" s="95">
        <v>2000</v>
      </c>
      <c r="I1142" s="58" t="s">
        <v>516</v>
      </c>
      <c r="J1142" s="58" t="s">
        <v>167</v>
      </c>
    </row>
    <row r="1143" s="2" customFormat="1" ht="120" spans="1:11">
      <c r="A1143" s="57" t="s">
        <v>94</v>
      </c>
      <c r="B1143" s="58" t="s">
        <v>15</v>
      </c>
      <c r="C1143" s="58">
        <v>483</v>
      </c>
      <c r="D1143" s="62">
        <v>33903600000</v>
      </c>
      <c r="E1143" s="117">
        <v>16000000000</v>
      </c>
      <c r="F1143" s="39" t="s">
        <v>1190</v>
      </c>
      <c r="G1143" s="58">
        <v>1</v>
      </c>
      <c r="H1143" s="95">
        <v>24000</v>
      </c>
      <c r="I1143" s="58" t="s">
        <v>1150</v>
      </c>
      <c r="J1143" s="58" t="s">
        <v>1193</v>
      </c>
      <c r="K1143" s="118"/>
    </row>
    <row r="1144" s="2" customFormat="1" ht="30" spans="1:10">
      <c r="A1144" s="57" t="s">
        <v>91</v>
      </c>
      <c r="B1144" s="58" t="s">
        <v>15</v>
      </c>
      <c r="C1144" s="58">
        <v>484</v>
      </c>
      <c r="D1144" s="62">
        <v>33903900000</v>
      </c>
      <c r="E1144" s="117">
        <v>15000001002</v>
      </c>
      <c r="F1144" s="39" t="s">
        <v>1194</v>
      </c>
      <c r="G1144" s="58">
        <v>1</v>
      </c>
      <c r="H1144" s="95">
        <v>100000</v>
      </c>
      <c r="I1144" s="58" t="s">
        <v>146</v>
      </c>
      <c r="J1144" s="58" t="s">
        <v>19</v>
      </c>
    </row>
    <row r="1145" s="2" customFormat="1" ht="30" spans="1:10">
      <c r="A1145" s="57" t="s">
        <v>91</v>
      </c>
      <c r="B1145" s="58" t="s">
        <v>15</v>
      </c>
      <c r="C1145" s="58">
        <v>484</v>
      </c>
      <c r="D1145" s="62">
        <v>33903900000</v>
      </c>
      <c r="E1145" s="117">
        <v>16000000000</v>
      </c>
      <c r="F1145" s="39" t="s">
        <v>1195</v>
      </c>
      <c r="G1145" s="58">
        <v>1</v>
      </c>
      <c r="H1145" s="95">
        <v>35000</v>
      </c>
      <c r="I1145" s="58" t="s">
        <v>146</v>
      </c>
      <c r="J1145" s="58" t="s">
        <v>1193</v>
      </c>
    </row>
    <row r="1146" s="2" customFormat="1" ht="30" spans="1:10">
      <c r="A1146" s="57" t="s">
        <v>91</v>
      </c>
      <c r="B1146" s="58" t="s">
        <v>92</v>
      </c>
      <c r="C1146" s="58">
        <v>484</v>
      </c>
      <c r="D1146" s="62">
        <v>33903900000</v>
      </c>
      <c r="E1146" s="117">
        <v>16000000000</v>
      </c>
      <c r="F1146" s="39" t="s">
        <v>1196</v>
      </c>
      <c r="G1146" s="58">
        <v>1</v>
      </c>
      <c r="H1146" s="95">
        <v>3000</v>
      </c>
      <c r="I1146" s="58" t="s">
        <v>516</v>
      </c>
      <c r="J1146" s="58" t="s">
        <v>167</v>
      </c>
    </row>
    <row r="1147" s="2" customFormat="1" ht="120" spans="1:10">
      <c r="A1147" s="57" t="s">
        <v>91</v>
      </c>
      <c r="B1147" s="58" t="s">
        <v>15</v>
      </c>
      <c r="C1147" s="58">
        <v>484</v>
      </c>
      <c r="D1147" s="62">
        <v>33903900000</v>
      </c>
      <c r="E1147" s="117">
        <v>16000000000</v>
      </c>
      <c r="F1147" s="39" t="s">
        <v>1190</v>
      </c>
      <c r="G1147" s="58">
        <v>1</v>
      </c>
      <c r="H1147" s="95">
        <v>12000</v>
      </c>
      <c r="I1147" s="58" t="s">
        <v>1150</v>
      </c>
      <c r="J1147" s="58" t="s">
        <v>1193</v>
      </c>
    </row>
    <row r="1148" s="2" customFormat="1" ht="120" spans="1:10">
      <c r="A1148" s="57" t="s">
        <v>91</v>
      </c>
      <c r="B1148" s="58" t="s">
        <v>15</v>
      </c>
      <c r="C1148" s="58">
        <v>484</v>
      </c>
      <c r="D1148" s="62">
        <v>33903900000</v>
      </c>
      <c r="E1148" s="117">
        <v>16210000000</v>
      </c>
      <c r="F1148" s="39" t="s">
        <v>1190</v>
      </c>
      <c r="G1148" s="58">
        <v>1</v>
      </c>
      <c r="H1148" s="95">
        <v>150000</v>
      </c>
      <c r="I1148" s="58" t="s">
        <v>1150</v>
      </c>
      <c r="J1148" s="58" t="s">
        <v>1193</v>
      </c>
    </row>
    <row r="1149" s="2" customFormat="1" ht="409.5" spans="1:10">
      <c r="A1149" s="57" t="s">
        <v>119</v>
      </c>
      <c r="B1149" s="58" t="s">
        <v>92</v>
      </c>
      <c r="C1149" s="58">
        <v>485</v>
      </c>
      <c r="D1149" s="62">
        <v>44905200000</v>
      </c>
      <c r="E1149" s="117">
        <v>15000001002</v>
      </c>
      <c r="F1149" s="39" t="s">
        <v>1197</v>
      </c>
      <c r="G1149" s="58">
        <v>18</v>
      </c>
      <c r="H1149" s="95">
        <v>298800</v>
      </c>
      <c r="I1149" s="58" t="s">
        <v>1150</v>
      </c>
      <c r="J1149" s="58" t="s">
        <v>19</v>
      </c>
    </row>
    <row r="1150" s="2" customFormat="1" ht="255" spans="1:10">
      <c r="A1150" s="57" t="s">
        <v>119</v>
      </c>
      <c r="B1150" s="58" t="s">
        <v>92</v>
      </c>
      <c r="C1150" s="58">
        <v>485</v>
      </c>
      <c r="D1150" s="62">
        <v>44905200000</v>
      </c>
      <c r="E1150" s="117">
        <v>26210000000</v>
      </c>
      <c r="F1150" s="39" t="s">
        <v>1198</v>
      </c>
      <c r="G1150" s="58">
        <v>5</v>
      </c>
      <c r="H1150" s="95">
        <v>14508.4</v>
      </c>
      <c r="I1150" s="58" t="s">
        <v>1150</v>
      </c>
      <c r="J1150" s="58" t="s">
        <v>19</v>
      </c>
    </row>
    <row r="1151" s="2" customFormat="1" ht="405" spans="1:10">
      <c r="A1151" s="57" t="s">
        <v>119</v>
      </c>
      <c r="B1151" s="58" t="s">
        <v>92</v>
      </c>
      <c r="C1151" s="58">
        <v>485</v>
      </c>
      <c r="D1151" s="62">
        <v>44905200000</v>
      </c>
      <c r="E1151" s="117">
        <v>26210000000</v>
      </c>
      <c r="F1151" s="39" t="s">
        <v>1199</v>
      </c>
      <c r="G1151" s="58">
        <v>3</v>
      </c>
      <c r="H1151" s="95">
        <v>12450</v>
      </c>
      <c r="I1151" s="58" t="s">
        <v>1150</v>
      </c>
      <c r="J1151" s="58" t="s">
        <v>19</v>
      </c>
    </row>
    <row r="1152" s="2" customFormat="1" ht="375" spans="1:10">
      <c r="A1152" s="57" t="s">
        <v>119</v>
      </c>
      <c r="B1152" s="58" t="s">
        <v>92</v>
      </c>
      <c r="C1152" s="58">
        <v>485</v>
      </c>
      <c r="D1152" s="62">
        <v>44905200000</v>
      </c>
      <c r="E1152" s="117">
        <v>26210000000</v>
      </c>
      <c r="F1152" s="39" t="s">
        <v>1200</v>
      </c>
      <c r="G1152" s="58">
        <v>3</v>
      </c>
      <c r="H1152" s="95">
        <v>12450</v>
      </c>
      <c r="I1152" s="58" t="s">
        <v>1150</v>
      </c>
      <c r="J1152" s="58" t="s">
        <v>19</v>
      </c>
    </row>
    <row r="1153" s="2" customFormat="1" ht="105" spans="1:10">
      <c r="A1153" s="57" t="s">
        <v>119</v>
      </c>
      <c r="B1153" s="58" t="s">
        <v>92</v>
      </c>
      <c r="C1153" s="58">
        <v>485</v>
      </c>
      <c r="D1153" s="62">
        <v>44905200000</v>
      </c>
      <c r="E1153" s="117">
        <v>26210000000</v>
      </c>
      <c r="F1153" s="39" t="s">
        <v>1201</v>
      </c>
      <c r="G1153" s="58">
        <v>9</v>
      </c>
      <c r="H1153" s="95">
        <v>8046</v>
      </c>
      <c r="I1153" s="58" t="s">
        <v>1150</v>
      </c>
      <c r="J1153" s="58" t="s">
        <v>19</v>
      </c>
    </row>
    <row r="1154" s="2" customFormat="1" ht="75" spans="1:10">
      <c r="A1154" s="57" t="s">
        <v>119</v>
      </c>
      <c r="B1154" s="58" t="s">
        <v>92</v>
      </c>
      <c r="C1154" s="58">
        <v>485</v>
      </c>
      <c r="D1154" s="62">
        <v>44905200000</v>
      </c>
      <c r="E1154" s="117">
        <v>26210000000</v>
      </c>
      <c r="F1154" s="39" t="s">
        <v>1202</v>
      </c>
      <c r="G1154" s="58">
        <v>18</v>
      </c>
      <c r="H1154" s="95">
        <v>12404.34</v>
      </c>
      <c r="I1154" s="58" t="s">
        <v>1150</v>
      </c>
      <c r="J1154" s="58" t="s">
        <v>19</v>
      </c>
    </row>
    <row r="1155" s="2" customFormat="1" ht="60" spans="1:10">
      <c r="A1155" s="57" t="s">
        <v>119</v>
      </c>
      <c r="B1155" s="58" t="s">
        <v>92</v>
      </c>
      <c r="C1155" s="58">
        <v>485</v>
      </c>
      <c r="D1155" s="62">
        <v>44905200000</v>
      </c>
      <c r="E1155" s="117">
        <v>26210000000</v>
      </c>
      <c r="F1155" s="39" t="s">
        <v>1203</v>
      </c>
      <c r="G1155" s="58">
        <v>18</v>
      </c>
      <c r="H1155" s="95">
        <v>4592.88</v>
      </c>
      <c r="I1155" s="58" t="s">
        <v>1150</v>
      </c>
      <c r="J1155" s="58" t="s">
        <v>19</v>
      </c>
    </row>
    <row r="1156" s="2" customFormat="1" ht="75" spans="1:10">
      <c r="A1156" s="57" t="s">
        <v>119</v>
      </c>
      <c r="B1156" s="58" t="s">
        <v>92</v>
      </c>
      <c r="C1156" s="58">
        <v>485</v>
      </c>
      <c r="D1156" s="62">
        <v>44905200000</v>
      </c>
      <c r="E1156" s="117">
        <v>26210000000</v>
      </c>
      <c r="F1156" s="39" t="s">
        <v>1204</v>
      </c>
      <c r="G1156" s="58">
        <v>18</v>
      </c>
      <c r="H1156" s="95">
        <v>4799.88</v>
      </c>
      <c r="I1156" s="58" t="s">
        <v>1150</v>
      </c>
      <c r="J1156" s="58" t="s">
        <v>19</v>
      </c>
    </row>
    <row r="1157" s="2" customFormat="1" ht="60" spans="1:10">
      <c r="A1157" s="57" t="s">
        <v>119</v>
      </c>
      <c r="B1157" s="58" t="s">
        <v>92</v>
      </c>
      <c r="C1157" s="58">
        <v>485</v>
      </c>
      <c r="D1157" s="62">
        <v>44905200000</v>
      </c>
      <c r="E1157" s="117">
        <v>26210000000</v>
      </c>
      <c r="F1157" s="39" t="s">
        <v>1205</v>
      </c>
      <c r="G1157" s="58">
        <v>12</v>
      </c>
      <c r="H1157" s="95">
        <v>5799.96</v>
      </c>
      <c r="I1157" s="58" t="s">
        <v>1150</v>
      </c>
      <c r="J1157" s="58" t="s">
        <v>19</v>
      </c>
    </row>
    <row r="1158" s="2" customFormat="1" ht="165" spans="1:10">
      <c r="A1158" s="57" t="s">
        <v>119</v>
      </c>
      <c r="B1158" s="58" t="s">
        <v>92</v>
      </c>
      <c r="C1158" s="58">
        <v>485</v>
      </c>
      <c r="D1158" s="62">
        <v>44905200000</v>
      </c>
      <c r="E1158" s="117">
        <v>26210000000</v>
      </c>
      <c r="F1158" s="39" t="s">
        <v>1206</v>
      </c>
      <c r="G1158" s="58">
        <v>2</v>
      </c>
      <c r="H1158" s="95">
        <v>6850</v>
      </c>
      <c r="I1158" s="58" t="s">
        <v>1150</v>
      </c>
      <c r="J1158" s="58" t="s">
        <v>19</v>
      </c>
    </row>
    <row r="1159" s="2" customFormat="1" ht="75" spans="1:10">
      <c r="A1159" s="57" t="s">
        <v>119</v>
      </c>
      <c r="B1159" s="58" t="s">
        <v>92</v>
      </c>
      <c r="C1159" s="58">
        <v>485</v>
      </c>
      <c r="D1159" s="62">
        <v>44905200000</v>
      </c>
      <c r="E1159" s="117">
        <v>26210000000</v>
      </c>
      <c r="F1159" s="39" t="s">
        <v>1207</v>
      </c>
      <c r="G1159" s="58">
        <v>15</v>
      </c>
      <c r="H1159" s="95">
        <v>5539.95</v>
      </c>
      <c r="I1159" s="58" t="s">
        <v>1150</v>
      </c>
      <c r="J1159" s="58" t="s">
        <v>19</v>
      </c>
    </row>
    <row r="1160" s="2" customFormat="1" ht="120" spans="1:10">
      <c r="A1160" s="57" t="s">
        <v>119</v>
      </c>
      <c r="B1160" s="58" t="s">
        <v>92</v>
      </c>
      <c r="C1160" s="58">
        <v>485</v>
      </c>
      <c r="D1160" s="62">
        <v>44905200000</v>
      </c>
      <c r="E1160" s="117">
        <v>26210000000</v>
      </c>
      <c r="F1160" s="39" t="s">
        <v>1208</v>
      </c>
      <c r="G1160" s="58">
        <v>8</v>
      </c>
      <c r="H1160" s="95">
        <v>6239.04</v>
      </c>
      <c r="I1160" s="58" t="s">
        <v>1150</v>
      </c>
      <c r="J1160" s="58" t="s">
        <v>19</v>
      </c>
    </row>
    <row r="1161" s="2" customFormat="1" ht="105" spans="1:10">
      <c r="A1161" s="57" t="s">
        <v>119</v>
      </c>
      <c r="B1161" s="58" t="s">
        <v>92</v>
      </c>
      <c r="C1161" s="58">
        <v>485</v>
      </c>
      <c r="D1161" s="62">
        <v>44905200000</v>
      </c>
      <c r="E1161" s="117">
        <v>26210000000</v>
      </c>
      <c r="F1161" s="39" t="s">
        <v>1209</v>
      </c>
      <c r="G1161" s="58">
        <v>4</v>
      </c>
      <c r="H1161" s="95">
        <v>2000</v>
      </c>
      <c r="I1161" s="58" t="s">
        <v>1150</v>
      </c>
      <c r="J1161" s="58" t="s">
        <v>19</v>
      </c>
    </row>
    <row r="1162" s="2" customFormat="1" ht="180" spans="1:10">
      <c r="A1162" s="57" t="s">
        <v>119</v>
      </c>
      <c r="B1162" s="58" t="s">
        <v>92</v>
      </c>
      <c r="C1162" s="58">
        <v>485</v>
      </c>
      <c r="D1162" s="62">
        <v>44905200000</v>
      </c>
      <c r="E1162" s="117">
        <v>26210000000</v>
      </c>
      <c r="F1162" s="39" t="s">
        <v>1210</v>
      </c>
      <c r="G1162" s="58">
        <v>7</v>
      </c>
      <c r="H1162" s="95">
        <v>31850</v>
      </c>
      <c r="I1162" s="58" t="s">
        <v>1150</v>
      </c>
      <c r="J1162" s="58" t="s">
        <v>19</v>
      </c>
    </row>
    <row r="1163" s="2" customFormat="1" ht="409.5" spans="1:10">
      <c r="A1163" s="57" t="s">
        <v>119</v>
      </c>
      <c r="B1163" s="58" t="s">
        <v>92</v>
      </c>
      <c r="C1163" s="58">
        <v>485</v>
      </c>
      <c r="D1163" s="62">
        <v>44905200000</v>
      </c>
      <c r="E1163" s="117">
        <v>26210000000</v>
      </c>
      <c r="F1163" s="39" t="s">
        <v>1211</v>
      </c>
      <c r="G1163" s="58">
        <v>18</v>
      </c>
      <c r="H1163" s="95">
        <v>61690.86</v>
      </c>
      <c r="I1163" s="58" t="s">
        <v>1150</v>
      </c>
      <c r="J1163" s="58" t="s">
        <v>19</v>
      </c>
    </row>
    <row r="1164" s="2" customFormat="1" ht="270" spans="1:10">
      <c r="A1164" s="57" t="s">
        <v>119</v>
      </c>
      <c r="B1164" s="58" t="s">
        <v>92</v>
      </c>
      <c r="C1164" s="58">
        <v>485</v>
      </c>
      <c r="D1164" s="62">
        <v>44905200000</v>
      </c>
      <c r="E1164" s="117">
        <v>26210000000</v>
      </c>
      <c r="F1164" s="39" t="s">
        <v>1212</v>
      </c>
      <c r="G1164" s="58">
        <v>1</v>
      </c>
      <c r="H1164" s="95">
        <v>127926</v>
      </c>
      <c r="I1164" s="58" t="s">
        <v>1150</v>
      </c>
      <c r="J1164" s="58" t="s">
        <v>19</v>
      </c>
    </row>
    <row r="1165" s="2" customFormat="1" ht="300" spans="1:10">
      <c r="A1165" s="57" t="s">
        <v>119</v>
      </c>
      <c r="B1165" s="58" t="s">
        <v>92</v>
      </c>
      <c r="C1165" s="58">
        <v>485</v>
      </c>
      <c r="D1165" s="62">
        <v>44905200000</v>
      </c>
      <c r="E1165" s="117">
        <v>26210000000</v>
      </c>
      <c r="F1165" s="39" t="s">
        <v>1213</v>
      </c>
      <c r="G1165" s="58">
        <v>2</v>
      </c>
      <c r="H1165" s="95">
        <v>15200</v>
      </c>
      <c r="I1165" s="58" t="s">
        <v>1150</v>
      </c>
      <c r="J1165" s="58" t="s">
        <v>19</v>
      </c>
    </row>
    <row r="1166" s="2" customFormat="1" ht="255" spans="1:10">
      <c r="A1166" s="57" t="s">
        <v>119</v>
      </c>
      <c r="B1166" s="58" t="s">
        <v>92</v>
      </c>
      <c r="C1166" s="58">
        <v>485</v>
      </c>
      <c r="D1166" s="62">
        <v>44905200000</v>
      </c>
      <c r="E1166" s="117">
        <v>26210000000</v>
      </c>
      <c r="F1166" s="39" t="s">
        <v>1214</v>
      </c>
      <c r="G1166" s="58">
        <v>1</v>
      </c>
      <c r="H1166" s="95">
        <v>16600</v>
      </c>
      <c r="I1166" s="58" t="s">
        <v>1150</v>
      </c>
      <c r="J1166" s="58" t="s">
        <v>19</v>
      </c>
    </row>
    <row r="1167" s="2" customFormat="1" ht="210" spans="1:10">
      <c r="A1167" s="57" t="s">
        <v>119</v>
      </c>
      <c r="B1167" s="58" t="s">
        <v>92</v>
      </c>
      <c r="C1167" s="58">
        <v>485</v>
      </c>
      <c r="D1167" s="62">
        <v>44905200000</v>
      </c>
      <c r="E1167" s="117">
        <v>26210000000</v>
      </c>
      <c r="F1167" s="39" t="s">
        <v>1215</v>
      </c>
      <c r="G1167" s="58">
        <v>3</v>
      </c>
      <c r="H1167" s="95">
        <v>99900</v>
      </c>
      <c r="I1167" s="58" t="s">
        <v>1150</v>
      </c>
      <c r="J1167" s="58" t="s">
        <v>19</v>
      </c>
    </row>
    <row r="1168" s="2" customFormat="1" ht="120" spans="1:10">
      <c r="A1168" s="57" t="s">
        <v>119</v>
      </c>
      <c r="B1168" s="58" t="s">
        <v>92</v>
      </c>
      <c r="C1168" s="58">
        <v>485</v>
      </c>
      <c r="D1168" s="62">
        <v>44905200000</v>
      </c>
      <c r="E1168" s="117">
        <v>26210000000</v>
      </c>
      <c r="F1168" s="39" t="s">
        <v>1216</v>
      </c>
      <c r="G1168" s="58">
        <v>2</v>
      </c>
      <c r="H1168" s="95">
        <v>19000</v>
      </c>
      <c r="I1168" s="58" t="s">
        <v>1150</v>
      </c>
      <c r="J1168" s="58" t="s">
        <v>19</v>
      </c>
    </row>
    <row r="1169" s="2" customFormat="1" ht="105" spans="1:10">
      <c r="A1169" s="57" t="s">
        <v>119</v>
      </c>
      <c r="B1169" s="58" t="s">
        <v>92</v>
      </c>
      <c r="C1169" s="58">
        <v>485</v>
      </c>
      <c r="D1169" s="62">
        <v>44905200000</v>
      </c>
      <c r="E1169" s="117">
        <v>26210000000</v>
      </c>
      <c r="F1169" s="39" t="s">
        <v>1217</v>
      </c>
      <c r="G1169" s="58">
        <v>2</v>
      </c>
      <c r="H1169" s="95">
        <v>21375</v>
      </c>
      <c r="I1169" s="58" t="s">
        <v>1150</v>
      </c>
      <c r="J1169" s="58" t="s">
        <v>19</v>
      </c>
    </row>
    <row r="1170" s="2" customFormat="1" ht="75" spans="1:10">
      <c r="A1170" s="57" t="s">
        <v>119</v>
      </c>
      <c r="B1170" s="58" t="s">
        <v>92</v>
      </c>
      <c r="C1170" s="58">
        <v>485</v>
      </c>
      <c r="D1170" s="62">
        <v>44905200000</v>
      </c>
      <c r="E1170" s="117">
        <v>26210000000</v>
      </c>
      <c r="F1170" s="39" t="s">
        <v>1218</v>
      </c>
      <c r="G1170" s="58">
        <v>30</v>
      </c>
      <c r="H1170" s="95">
        <v>12150</v>
      </c>
      <c r="I1170" s="58" t="s">
        <v>1150</v>
      </c>
      <c r="J1170" s="58" t="s">
        <v>19</v>
      </c>
    </row>
    <row r="1171" s="2" customFormat="1" ht="75" spans="1:10">
      <c r="A1171" s="57" t="s">
        <v>119</v>
      </c>
      <c r="B1171" s="58" t="s">
        <v>92</v>
      </c>
      <c r="C1171" s="58">
        <v>485</v>
      </c>
      <c r="D1171" s="62">
        <v>44905200000</v>
      </c>
      <c r="E1171" s="117">
        <v>26210000000</v>
      </c>
      <c r="F1171" s="39" t="s">
        <v>1219</v>
      </c>
      <c r="G1171" s="58">
        <v>30</v>
      </c>
      <c r="H1171" s="95">
        <v>14580</v>
      </c>
      <c r="I1171" s="58" t="s">
        <v>1150</v>
      </c>
      <c r="J1171" s="58" t="s">
        <v>19</v>
      </c>
    </row>
    <row r="1172" s="2" customFormat="1" ht="150" spans="1:10">
      <c r="A1172" s="57" t="s">
        <v>119</v>
      </c>
      <c r="B1172" s="58" t="s">
        <v>92</v>
      </c>
      <c r="C1172" s="58">
        <v>485</v>
      </c>
      <c r="D1172" s="62">
        <v>44905200000</v>
      </c>
      <c r="E1172" s="117">
        <v>26210000000</v>
      </c>
      <c r="F1172" s="39" t="s">
        <v>1220</v>
      </c>
      <c r="G1172" s="58">
        <v>3</v>
      </c>
      <c r="H1172" s="95">
        <v>750</v>
      </c>
      <c r="I1172" s="58" t="s">
        <v>1150</v>
      </c>
      <c r="J1172" s="58" t="s">
        <v>19</v>
      </c>
    </row>
    <row r="1173" s="2" customFormat="1" ht="255" spans="1:10">
      <c r="A1173" s="57" t="s">
        <v>119</v>
      </c>
      <c r="B1173" s="58" t="s">
        <v>92</v>
      </c>
      <c r="C1173" s="58">
        <v>485</v>
      </c>
      <c r="D1173" s="62">
        <v>44905200000</v>
      </c>
      <c r="E1173" s="117">
        <v>26210000000</v>
      </c>
      <c r="F1173" s="39" t="s">
        <v>1221</v>
      </c>
      <c r="G1173" s="58">
        <v>2</v>
      </c>
      <c r="H1173" s="95">
        <v>14550</v>
      </c>
      <c r="I1173" s="58" t="s">
        <v>1150</v>
      </c>
      <c r="J1173" s="58" t="s">
        <v>19</v>
      </c>
    </row>
    <row r="1174" s="2" customFormat="1" ht="165" spans="1:10">
      <c r="A1174" s="57" t="s">
        <v>119</v>
      </c>
      <c r="B1174" s="58" t="s">
        <v>92</v>
      </c>
      <c r="C1174" s="58">
        <v>485</v>
      </c>
      <c r="D1174" s="62">
        <v>44905200000</v>
      </c>
      <c r="E1174" s="117">
        <v>26210000000</v>
      </c>
      <c r="F1174" s="39" t="s">
        <v>1222</v>
      </c>
      <c r="G1174" s="58">
        <v>2</v>
      </c>
      <c r="H1174" s="95">
        <v>3140</v>
      </c>
      <c r="I1174" s="58" t="s">
        <v>1150</v>
      </c>
      <c r="J1174" s="58" t="s">
        <v>19</v>
      </c>
    </row>
    <row r="1175" s="2" customFormat="1" ht="90" spans="1:10">
      <c r="A1175" s="57" t="s">
        <v>119</v>
      </c>
      <c r="B1175" s="58" t="s">
        <v>92</v>
      </c>
      <c r="C1175" s="58">
        <v>485</v>
      </c>
      <c r="D1175" s="62">
        <v>44905200000</v>
      </c>
      <c r="E1175" s="117">
        <v>26210000000</v>
      </c>
      <c r="F1175" s="39" t="s">
        <v>1223</v>
      </c>
      <c r="G1175" s="58">
        <v>20</v>
      </c>
      <c r="H1175" s="95">
        <v>2240</v>
      </c>
      <c r="I1175" s="58" t="s">
        <v>1150</v>
      </c>
      <c r="J1175" s="58" t="s">
        <v>19</v>
      </c>
    </row>
    <row r="1176" s="2" customFormat="1" ht="75" spans="1:10">
      <c r="A1176" s="57" t="s">
        <v>119</v>
      </c>
      <c r="B1176" s="58" t="s">
        <v>92</v>
      </c>
      <c r="C1176" s="58">
        <v>485</v>
      </c>
      <c r="D1176" s="62">
        <v>44905200000</v>
      </c>
      <c r="E1176" s="117">
        <v>26210000000</v>
      </c>
      <c r="F1176" s="39" t="s">
        <v>1224</v>
      </c>
      <c r="G1176" s="58">
        <v>20</v>
      </c>
      <c r="H1176" s="95">
        <v>2958</v>
      </c>
      <c r="I1176" s="58" t="s">
        <v>1150</v>
      </c>
      <c r="J1176" s="58" t="s">
        <v>19</v>
      </c>
    </row>
    <row r="1177" s="2" customFormat="1" ht="105" spans="1:10">
      <c r="A1177" s="57" t="s">
        <v>119</v>
      </c>
      <c r="B1177" s="58" t="s">
        <v>92</v>
      </c>
      <c r="C1177" s="58">
        <v>485</v>
      </c>
      <c r="D1177" s="62">
        <v>44905200000</v>
      </c>
      <c r="E1177" s="117">
        <v>26210000000</v>
      </c>
      <c r="F1177" s="39" t="s">
        <v>1225</v>
      </c>
      <c r="G1177" s="58">
        <v>20</v>
      </c>
      <c r="H1177" s="95">
        <v>2008</v>
      </c>
      <c r="I1177" s="58" t="s">
        <v>1150</v>
      </c>
      <c r="J1177" s="58" t="s">
        <v>19</v>
      </c>
    </row>
    <row r="1178" s="2" customFormat="1" ht="90" spans="1:10">
      <c r="A1178" s="57" t="s">
        <v>119</v>
      </c>
      <c r="B1178" s="58" t="s">
        <v>92</v>
      </c>
      <c r="C1178" s="58">
        <v>485</v>
      </c>
      <c r="D1178" s="62">
        <v>44905200000</v>
      </c>
      <c r="E1178" s="117">
        <v>26210000000</v>
      </c>
      <c r="F1178" s="39" t="s">
        <v>1226</v>
      </c>
      <c r="G1178" s="58">
        <v>7</v>
      </c>
      <c r="H1178" s="95">
        <v>2429.98</v>
      </c>
      <c r="I1178" s="58" t="s">
        <v>1150</v>
      </c>
      <c r="J1178" s="58" t="s">
        <v>19</v>
      </c>
    </row>
    <row r="1179" s="2" customFormat="1" ht="105" spans="1:10">
      <c r="A1179" s="57" t="s">
        <v>119</v>
      </c>
      <c r="B1179" s="58" t="s">
        <v>92</v>
      </c>
      <c r="C1179" s="58">
        <v>485</v>
      </c>
      <c r="D1179" s="62">
        <v>44905200000</v>
      </c>
      <c r="E1179" s="117">
        <v>26210000000</v>
      </c>
      <c r="F1179" s="39" t="s">
        <v>1227</v>
      </c>
      <c r="G1179" s="58">
        <v>40</v>
      </c>
      <c r="H1179" s="95">
        <v>18720</v>
      </c>
      <c r="I1179" s="58" t="s">
        <v>1150</v>
      </c>
      <c r="J1179" s="58" t="s">
        <v>19</v>
      </c>
    </row>
    <row r="1180" s="2" customFormat="1" ht="90" spans="1:10">
      <c r="A1180" s="57" t="s">
        <v>119</v>
      </c>
      <c r="B1180" s="58" t="s">
        <v>92</v>
      </c>
      <c r="C1180" s="58">
        <v>485</v>
      </c>
      <c r="D1180" s="62">
        <v>44905200000</v>
      </c>
      <c r="E1180" s="117">
        <v>26210000000</v>
      </c>
      <c r="F1180" s="39" t="s">
        <v>1228</v>
      </c>
      <c r="G1180" s="58">
        <v>40</v>
      </c>
      <c r="H1180" s="95">
        <v>18300</v>
      </c>
      <c r="I1180" s="58" t="s">
        <v>1150</v>
      </c>
      <c r="J1180" s="58" t="s">
        <v>19</v>
      </c>
    </row>
    <row r="1181" s="2" customFormat="1" ht="120" spans="1:10">
      <c r="A1181" s="57" t="s">
        <v>119</v>
      </c>
      <c r="B1181" s="58" t="s">
        <v>92</v>
      </c>
      <c r="C1181" s="58">
        <v>485</v>
      </c>
      <c r="D1181" s="62">
        <v>44905200000</v>
      </c>
      <c r="E1181" s="117">
        <v>26210000000</v>
      </c>
      <c r="F1181" s="39" t="s">
        <v>1229</v>
      </c>
      <c r="G1181" s="58">
        <v>1</v>
      </c>
      <c r="H1181" s="95">
        <v>16988</v>
      </c>
      <c r="I1181" s="58" t="s">
        <v>1150</v>
      </c>
      <c r="J1181" s="58" t="s">
        <v>19</v>
      </c>
    </row>
    <row r="1182" s="2" customFormat="1" ht="90" spans="1:10">
      <c r="A1182" s="57" t="s">
        <v>119</v>
      </c>
      <c r="B1182" s="58" t="s">
        <v>92</v>
      </c>
      <c r="C1182" s="58">
        <v>485</v>
      </c>
      <c r="D1182" s="62">
        <v>44905200000</v>
      </c>
      <c r="E1182" s="117">
        <v>26210000000</v>
      </c>
      <c r="F1182" s="39" t="s">
        <v>1230</v>
      </c>
      <c r="G1182" s="58">
        <v>5</v>
      </c>
      <c r="H1182" s="95">
        <v>4200</v>
      </c>
      <c r="I1182" s="58" t="s">
        <v>1150</v>
      </c>
      <c r="J1182" s="58" t="s">
        <v>19</v>
      </c>
    </row>
    <row r="1183" s="2" customFormat="1" ht="105" spans="1:10">
      <c r="A1183" s="57" t="s">
        <v>119</v>
      </c>
      <c r="B1183" s="58" t="s">
        <v>92</v>
      </c>
      <c r="C1183" s="58">
        <v>485</v>
      </c>
      <c r="D1183" s="62">
        <v>44905200000</v>
      </c>
      <c r="E1183" s="117">
        <v>26210000000</v>
      </c>
      <c r="F1183" s="39" t="s">
        <v>1231</v>
      </c>
      <c r="G1183" s="58">
        <v>5</v>
      </c>
      <c r="H1183" s="95">
        <v>5200</v>
      </c>
      <c r="I1183" s="58" t="s">
        <v>1150</v>
      </c>
      <c r="J1183" s="58" t="s">
        <v>19</v>
      </c>
    </row>
    <row r="1184" s="2" customFormat="1" ht="60" spans="1:10">
      <c r="A1184" s="57" t="s">
        <v>119</v>
      </c>
      <c r="B1184" s="58" t="s">
        <v>92</v>
      </c>
      <c r="C1184" s="58">
        <v>485</v>
      </c>
      <c r="D1184" s="62">
        <v>44905200000</v>
      </c>
      <c r="E1184" s="117">
        <v>26210000000</v>
      </c>
      <c r="F1184" s="39" t="s">
        <v>1232</v>
      </c>
      <c r="G1184" s="58">
        <v>5</v>
      </c>
      <c r="H1184" s="95">
        <v>2150</v>
      </c>
      <c r="I1184" s="58" t="s">
        <v>1150</v>
      </c>
      <c r="J1184" s="58" t="s">
        <v>19</v>
      </c>
    </row>
    <row r="1185" s="2" customFormat="1" ht="90" spans="1:10">
      <c r="A1185" s="57" t="s">
        <v>119</v>
      </c>
      <c r="B1185" s="58" t="s">
        <v>92</v>
      </c>
      <c r="C1185" s="58">
        <v>485</v>
      </c>
      <c r="D1185" s="62">
        <v>44905200000</v>
      </c>
      <c r="E1185" s="117">
        <v>26210000000</v>
      </c>
      <c r="F1185" s="39" t="s">
        <v>1233</v>
      </c>
      <c r="G1185" s="58">
        <v>5</v>
      </c>
      <c r="H1185" s="95">
        <v>3400</v>
      </c>
      <c r="I1185" s="58" t="s">
        <v>1150</v>
      </c>
      <c r="J1185" s="58" t="s">
        <v>19</v>
      </c>
    </row>
    <row r="1186" spans="1:10">
      <c r="A1186" s="34" t="s">
        <v>1234</v>
      </c>
      <c r="B1186" s="35"/>
      <c r="C1186" s="35"/>
      <c r="D1186" s="36"/>
      <c r="E1186" s="37"/>
      <c r="F1186" s="34"/>
      <c r="G1186" s="35"/>
      <c r="H1186" s="38"/>
      <c r="I1186" s="35"/>
      <c r="J1186" s="35"/>
    </row>
    <row r="1187" s="2" customFormat="1" spans="1:10">
      <c r="A1187" s="57" t="s">
        <v>14</v>
      </c>
      <c r="B1187" s="58" t="s">
        <v>15</v>
      </c>
      <c r="C1187" s="58">
        <v>491</v>
      </c>
      <c r="D1187" s="58">
        <v>3390300000</v>
      </c>
      <c r="E1187" s="59">
        <v>150010020000</v>
      </c>
      <c r="F1187" s="57" t="s">
        <v>1235</v>
      </c>
      <c r="G1187" s="58" t="s">
        <v>1236</v>
      </c>
      <c r="H1187" s="95">
        <v>249.28</v>
      </c>
      <c r="I1187" s="58" t="s">
        <v>146</v>
      </c>
      <c r="J1187" s="58" t="s">
        <v>494</v>
      </c>
    </row>
    <row r="1188" s="2" customFormat="1" spans="1:10">
      <c r="A1188" s="57" t="s">
        <v>14</v>
      </c>
      <c r="B1188" s="58" t="s">
        <v>15</v>
      </c>
      <c r="C1188" s="58">
        <v>491</v>
      </c>
      <c r="D1188" s="58">
        <v>3390300000</v>
      </c>
      <c r="E1188" s="59">
        <v>150010020000</v>
      </c>
      <c r="F1188" s="57" t="s">
        <v>145</v>
      </c>
      <c r="G1188" s="58" t="s">
        <v>1237</v>
      </c>
      <c r="H1188" s="95">
        <v>1423.8</v>
      </c>
      <c r="I1188" s="58" t="s">
        <v>146</v>
      </c>
      <c r="J1188" s="58" t="s">
        <v>494</v>
      </c>
    </row>
    <row r="1189" s="2" customFormat="1" spans="1:10">
      <c r="A1189" s="57" t="s">
        <v>14</v>
      </c>
      <c r="B1189" s="58" t="s">
        <v>15</v>
      </c>
      <c r="C1189" s="58">
        <v>491</v>
      </c>
      <c r="D1189" s="58">
        <v>3390300000</v>
      </c>
      <c r="E1189" s="59">
        <v>150010020000</v>
      </c>
      <c r="F1189" s="57" t="s">
        <v>1238</v>
      </c>
      <c r="G1189" s="58">
        <v>24</v>
      </c>
      <c r="H1189" s="95">
        <v>57.84</v>
      </c>
      <c r="I1189" s="58" t="s">
        <v>146</v>
      </c>
      <c r="J1189" s="58" t="s">
        <v>494</v>
      </c>
    </row>
    <row r="1190" s="2" customFormat="1" spans="1:10">
      <c r="A1190" s="57" t="s">
        <v>14</v>
      </c>
      <c r="B1190" s="58" t="s">
        <v>15</v>
      </c>
      <c r="C1190" s="58">
        <v>491</v>
      </c>
      <c r="D1190" s="58">
        <v>3390300000</v>
      </c>
      <c r="E1190" s="59">
        <v>150010020000</v>
      </c>
      <c r="F1190" s="57" t="s">
        <v>1239</v>
      </c>
      <c r="G1190" s="58" t="s">
        <v>1240</v>
      </c>
      <c r="H1190" s="95">
        <v>338.4</v>
      </c>
      <c r="I1190" s="58" t="s">
        <v>146</v>
      </c>
      <c r="J1190" s="58" t="s">
        <v>494</v>
      </c>
    </row>
    <row r="1191" s="2" customFormat="1" spans="1:10">
      <c r="A1191" s="57" t="s">
        <v>14</v>
      </c>
      <c r="B1191" s="58" t="s">
        <v>15</v>
      </c>
      <c r="C1191" s="58">
        <v>491</v>
      </c>
      <c r="D1191" s="58">
        <v>3390300000</v>
      </c>
      <c r="E1191" s="59">
        <v>150010020000</v>
      </c>
      <c r="F1191" s="57" t="s">
        <v>1241</v>
      </c>
      <c r="G1191" s="58">
        <v>180</v>
      </c>
      <c r="H1191" s="95">
        <v>310.8</v>
      </c>
      <c r="I1191" s="58" t="s">
        <v>146</v>
      </c>
      <c r="J1191" s="58" t="s">
        <v>494</v>
      </c>
    </row>
    <row r="1192" s="2" customFormat="1" spans="1:10">
      <c r="A1192" s="57" t="s">
        <v>14</v>
      </c>
      <c r="B1192" s="58" t="s">
        <v>15</v>
      </c>
      <c r="C1192" s="58">
        <v>491</v>
      </c>
      <c r="D1192" s="58">
        <v>3390300000</v>
      </c>
      <c r="E1192" s="59">
        <v>150010020000</v>
      </c>
      <c r="F1192" s="57" t="s">
        <v>163</v>
      </c>
      <c r="G1192" s="58">
        <v>180</v>
      </c>
      <c r="H1192" s="95">
        <v>950.4</v>
      </c>
      <c r="I1192" s="58" t="s">
        <v>146</v>
      </c>
      <c r="J1192" s="58" t="s">
        <v>494</v>
      </c>
    </row>
    <row r="1193" s="2" customFormat="1" spans="1:10">
      <c r="A1193" s="57" t="s">
        <v>14</v>
      </c>
      <c r="B1193" s="58" t="s">
        <v>15</v>
      </c>
      <c r="C1193" s="58">
        <v>491</v>
      </c>
      <c r="D1193" s="58">
        <v>3390300000</v>
      </c>
      <c r="E1193" s="59">
        <v>150010020000</v>
      </c>
      <c r="F1193" s="57" t="s">
        <v>1242</v>
      </c>
      <c r="G1193" s="58">
        <v>48</v>
      </c>
      <c r="H1193" s="95">
        <v>47.38</v>
      </c>
      <c r="I1193" s="58" t="s">
        <v>146</v>
      </c>
      <c r="J1193" s="58" t="s">
        <v>494</v>
      </c>
    </row>
    <row r="1194" s="2" customFormat="1" spans="1:10">
      <c r="A1194" s="57" t="s">
        <v>14</v>
      </c>
      <c r="B1194" s="58" t="s">
        <v>15</v>
      </c>
      <c r="C1194" s="58">
        <v>491</v>
      </c>
      <c r="D1194" s="58">
        <v>3390300000</v>
      </c>
      <c r="E1194" s="59">
        <v>150010020000</v>
      </c>
      <c r="F1194" s="57" t="s">
        <v>1243</v>
      </c>
      <c r="G1194" s="58">
        <v>12</v>
      </c>
      <c r="H1194" s="95">
        <v>5.39</v>
      </c>
      <c r="I1194" s="58" t="s">
        <v>146</v>
      </c>
      <c r="J1194" s="58" t="s">
        <v>494</v>
      </c>
    </row>
    <row r="1195" s="2" customFormat="1" spans="1:10">
      <c r="A1195" s="57" t="s">
        <v>14</v>
      </c>
      <c r="B1195" s="58" t="s">
        <v>15</v>
      </c>
      <c r="C1195" s="58">
        <v>491</v>
      </c>
      <c r="D1195" s="58">
        <v>3390300000</v>
      </c>
      <c r="E1195" s="59">
        <v>150010020000</v>
      </c>
      <c r="F1195" s="57" t="s">
        <v>1244</v>
      </c>
      <c r="G1195" s="58">
        <v>36</v>
      </c>
      <c r="H1195" s="95">
        <v>29.07</v>
      </c>
      <c r="I1195" s="58" t="s">
        <v>146</v>
      </c>
      <c r="J1195" s="58" t="s">
        <v>494</v>
      </c>
    </row>
    <row r="1196" s="2" customFormat="1" spans="1:10">
      <c r="A1196" s="57" t="s">
        <v>14</v>
      </c>
      <c r="B1196" s="58" t="s">
        <v>15</v>
      </c>
      <c r="C1196" s="58">
        <v>491</v>
      </c>
      <c r="D1196" s="58">
        <v>3390300000</v>
      </c>
      <c r="E1196" s="59">
        <v>150010020000</v>
      </c>
      <c r="F1196" s="57" t="s">
        <v>1245</v>
      </c>
      <c r="G1196" s="58">
        <v>120</v>
      </c>
      <c r="H1196" s="95">
        <v>24.8</v>
      </c>
      <c r="I1196" s="58" t="s">
        <v>146</v>
      </c>
      <c r="J1196" s="58" t="s">
        <v>494</v>
      </c>
    </row>
    <row r="1197" s="2" customFormat="1" spans="1:10">
      <c r="A1197" s="57" t="s">
        <v>14</v>
      </c>
      <c r="B1197" s="58" t="s">
        <v>15</v>
      </c>
      <c r="C1197" s="58">
        <v>491</v>
      </c>
      <c r="D1197" s="58">
        <v>3390300000</v>
      </c>
      <c r="E1197" s="59">
        <v>150010020000</v>
      </c>
      <c r="F1197" s="57" t="s">
        <v>1246</v>
      </c>
      <c r="G1197" s="58">
        <v>60</v>
      </c>
      <c r="H1197" s="95">
        <v>349.8</v>
      </c>
      <c r="I1197" s="58" t="s">
        <v>146</v>
      </c>
      <c r="J1197" s="58" t="s">
        <v>494</v>
      </c>
    </row>
    <row r="1198" s="2" customFormat="1" spans="1:10">
      <c r="A1198" s="57" t="s">
        <v>14</v>
      </c>
      <c r="B1198" s="58" t="s">
        <v>15</v>
      </c>
      <c r="C1198" s="58">
        <v>491</v>
      </c>
      <c r="D1198" s="58">
        <v>3390300000</v>
      </c>
      <c r="E1198" s="59">
        <v>150010020000</v>
      </c>
      <c r="F1198" s="57" t="s">
        <v>314</v>
      </c>
      <c r="G1198" s="58">
        <v>60</v>
      </c>
      <c r="H1198" s="95">
        <v>4694.4</v>
      </c>
      <c r="I1198" s="58" t="s">
        <v>146</v>
      </c>
      <c r="J1198" s="58" t="s">
        <v>494</v>
      </c>
    </row>
    <row r="1199" s="2" customFormat="1" spans="1:10">
      <c r="A1199" s="57" t="s">
        <v>14</v>
      </c>
      <c r="B1199" s="58" t="s">
        <v>15</v>
      </c>
      <c r="C1199" s="58">
        <v>491</v>
      </c>
      <c r="D1199" s="58">
        <v>3390300000</v>
      </c>
      <c r="E1199" s="59">
        <v>150010020000</v>
      </c>
      <c r="F1199" s="57" t="s">
        <v>1247</v>
      </c>
      <c r="G1199" s="58">
        <v>180</v>
      </c>
      <c r="H1199" s="95">
        <v>577.08</v>
      </c>
      <c r="I1199" s="58" t="s">
        <v>146</v>
      </c>
      <c r="J1199" s="58" t="s">
        <v>494</v>
      </c>
    </row>
    <row r="1200" s="2" customFormat="1" spans="1:10">
      <c r="A1200" s="57" t="s">
        <v>14</v>
      </c>
      <c r="B1200" s="58" t="s">
        <v>15</v>
      </c>
      <c r="C1200" s="58">
        <v>491</v>
      </c>
      <c r="D1200" s="58">
        <v>3390300000</v>
      </c>
      <c r="E1200" s="59">
        <v>150010020000</v>
      </c>
      <c r="F1200" s="57" t="s">
        <v>1248</v>
      </c>
      <c r="G1200" s="58">
        <v>24</v>
      </c>
      <c r="H1200" s="95">
        <v>1907.28</v>
      </c>
      <c r="I1200" s="58" t="s">
        <v>146</v>
      </c>
      <c r="J1200" s="58" t="s">
        <v>494</v>
      </c>
    </row>
    <row r="1201" s="2" customFormat="1" spans="1:10">
      <c r="A1201" s="57" t="s">
        <v>14</v>
      </c>
      <c r="B1201" s="58" t="s">
        <v>15</v>
      </c>
      <c r="C1201" s="58">
        <v>491</v>
      </c>
      <c r="D1201" s="58">
        <v>3390300000</v>
      </c>
      <c r="E1201" s="59">
        <v>150010020000</v>
      </c>
      <c r="F1201" s="57" t="s">
        <v>1249</v>
      </c>
      <c r="G1201" s="58">
        <v>120</v>
      </c>
      <c r="H1201" s="95">
        <v>1057.92</v>
      </c>
      <c r="I1201" s="58" t="s">
        <v>146</v>
      </c>
      <c r="J1201" s="58" t="s">
        <v>494</v>
      </c>
    </row>
    <row r="1202" s="2" customFormat="1" spans="1:10">
      <c r="A1202" s="57" t="s">
        <v>14</v>
      </c>
      <c r="B1202" s="58" t="s">
        <v>15</v>
      </c>
      <c r="C1202" s="58">
        <v>491</v>
      </c>
      <c r="D1202" s="58">
        <v>3390300000</v>
      </c>
      <c r="E1202" s="59">
        <v>150010020000</v>
      </c>
      <c r="F1202" s="57" t="s">
        <v>1250</v>
      </c>
      <c r="G1202" s="58">
        <v>12</v>
      </c>
      <c r="H1202" s="95">
        <v>2792</v>
      </c>
      <c r="I1202" s="58" t="s">
        <v>146</v>
      </c>
      <c r="J1202" s="58" t="s">
        <v>494</v>
      </c>
    </row>
    <row r="1203" s="2" customFormat="1" spans="1:10">
      <c r="A1203" s="57" t="s">
        <v>14</v>
      </c>
      <c r="B1203" s="58" t="s">
        <v>15</v>
      </c>
      <c r="C1203" s="58">
        <v>491</v>
      </c>
      <c r="D1203" s="58">
        <v>3390300000</v>
      </c>
      <c r="E1203" s="59">
        <v>150010020000</v>
      </c>
      <c r="F1203" s="57" t="s">
        <v>90</v>
      </c>
      <c r="G1203" s="58">
        <v>12</v>
      </c>
      <c r="H1203" s="95">
        <v>169.6</v>
      </c>
      <c r="I1203" s="58" t="s">
        <v>146</v>
      </c>
      <c r="J1203" s="58" t="s">
        <v>494</v>
      </c>
    </row>
    <row r="1204" s="2" customFormat="1" spans="1:10">
      <c r="A1204" s="57" t="s">
        <v>14</v>
      </c>
      <c r="B1204" s="58" t="s">
        <v>15</v>
      </c>
      <c r="C1204" s="58">
        <v>491</v>
      </c>
      <c r="D1204" s="58">
        <v>3390300000</v>
      </c>
      <c r="E1204" s="59">
        <v>150010020000</v>
      </c>
      <c r="F1204" s="57" t="s">
        <v>1251</v>
      </c>
      <c r="G1204" s="58">
        <v>48</v>
      </c>
      <c r="H1204" s="95">
        <v>39.6</v>
      </c>
      <c r="I1204" s="58" t="s">
        <v>146</v>
      </c>
      <c r="J1204" s="58" t="s">
        <v>494</v>
      </c>
    </row>
    <row r="1205" s="2" customFormat="1" spans="1:10">
      <c r="A1205" s="57" t="s">
        <v>14</v>
      </c>
      <c r="B1205" s="58" t="s">
        <v>15</v>
      </c>
      <c r="C1205" s="58">
        <v>491</v>
      </c>
      <c r="D1205" s="58">
        <v>3390300000</v>
      </c>
      <c r="E1205" s="59">
        <v>150010020000</v>
      </c>
      <c r="F1205" s="57" t="s">
        <v>1252</v>
      </c>
      <c r="G1205" s="58">
        <v>48</v>
      </c>
      <c r="H1205" s="95">
        <v>53.28</v>
      </c>
      <c r="I1205" s="58" t="s">
        <v>146</v>
      </c>
      <c r="J1205" s="58" t="s">
        <v>494</v>
      </c>
    </row>
    <row r="1206" s="2" customFormat="1" spans="1:10">
      <c r="A1206" s="57" t="s">
        <v>14</v>
      </c>
      <c r="B1206" s="58" t="s">
        <v>15</v>
      </c>
      <c r="C1206" s="58">
        <v>491</v>
      </c>
      <c r="D1206" s="58">
        <v>3390300000</v>
      </c>
      <c r="E1206" s="59">
        <v>150010020000</v>
      </c>
      <c r="F1206" s="57" t="s">
        <v>1253</v>
      </c>
      <c r="G1206" s="58">
        <v>60</v>
      </c>
      <c r="H1206" s="95">
        <v>660</v>
      </c>
      <c r="I1206" s="58" t="s">
        <v>146</v>
      </c>
      <c r="J1206" s="58" t="s">
        <v>494</v>
      </c>
    </row>
    <row r="1207" s="2" customFormat="1" spans="1:10">
      <c r="A1207" s="57" t="s">
        <v>14</v>
      </c>
      <c r="B1207" s="58" t="s">
        <v>15</v>
      </c>
      <c r="C1207" s="58">
        <v>491</v>
      </c>
      <c r="D1207" s="58">
        <v>3390300000</v>
      </c>
      <c r="E1207" s="59">
        <v>150010020000</v>
      </c>
      <c r="F1207" s="57" t="s">
        <v>1254</v>
      </c>
      <c r="G1207" s="58">
        <v>96</v>
      </c>
      <c r="H1207" s="95">
        <v>8548.8</v>
      </c>
      <c r="I1207" s="58" t="s">
        <v>146</v>
      </c>
      <c r="J1207" s="58" t="s">
        <v>494</v>
      </c>
    </row>
    <row r="1208" s="2" customFormat="1" spans="1:10">
      <c r="A1208" s="57" t="s">
        <v>14</v>
      </c>
      <c r="B1208" s="58" t="s">
        <v>15</v>
      </c>
      <c r="C1208" s="58">
        <v>491</v>
      </c>
      <c r="D1208" s="58">
        <v>3390300000</v>
      </c>
      <c r="E1208" s="59">
        <v>150010020000</v>
      </c>
      <c r="F1208" s="57" t="s">
        <v>1255</v>
      </c>
      <c r="G1208" s="58">
        <v>3</v>
      </c>
      <c r="H1208" s="95">
        <v>623.16</v>
      </c>
      <c r="I1208" s="58" t="s">
        <v>146</v>
      </c>
      <c r="J1208" s="58" t="s">
        <v>494</v>
      </c>
    </row>
    <row r="1209" s="2" customFormat="1" spans="1:10">
      <c r="A1209" s="57" t="s">
        <v>14</v>
      </c>
      <c r="B1209" s="58" t="s">
        <v>15</v>
      </c>
      <c r="C1209" s="58">
        <v>491</v>
      </c>
      <c r="D1209" s="58">
        <v>3390300000</v>
      </c>
      <c r="E1209" s="59">
        <v>150010020000</v>
      </c>
      <c r="F1209" s="57" t="s">
        <v>1256</v>
      </c>
      <c r="G1209" s="58">
        <v>10</v>
      </c>
      <c r="H1209" s="95">
        <v>604.8</v>
      </c>
      <c r="I1209" s="58" t="s">
        <v>146</v>
      </c>
      <c r="J1209" s="58" t="s">
        <v>494</v>
      </c>
    </row>
    <row r="1210" s="2" customFormat="1" spans="1:10">
      <c r="A1210" s="57" t="s">
        <v>14</v>
      </c>
      <c r="B1210" s="58" t="s">
        <v>15</v>
      </c>
      <c r="C1210" s="58">
        <v>491</v>
      </c>
      <c r="D1210" s="58">
        <v>3390300000</v>
      </c>
      <c r="E1210" s="59">
        <v>150010020000</v>
      </c>
      <c r="F1210" s="57" t="s">
        <v>1257</v>
      </c>
      <c r="G1210" s="58">
        <v>5</v>
      </c>
      <c r="H1210" s="95">
        <v>381.6</v>
      </c>
      <c r="I1210" s="58" t="s">
        <v>146</v>
      </c>
      <c r="J1210" s="58" t="s">
        <v>494</v>
      </c>
    </row>
    <row r="1211" s="2" customFormat="1" spans="1:10">
      <c r="A1211" s="57" t="s">
        <v>14</v>
      </c>
      <c r="B1211" s="58" t="s">
        <v>15</v>
      </c>
      <c r="C1211" s="58">
        <v>491</v>
      </c>
      <c r="D1211" s="58">
        <v>3390300000</v>
      </c>
      <c r="E1211" s="59">
        <v>150010020000</v>
      </c>
      <c r="F1211" s="57" t="s">
        <v>1258</v>
      </c>
      <c r="G1211" s="58">
        <v>2</v>
      </c>
      <c r="H1211" s="95">
        <v>88.4</v>
      </c>
      <c r="I1211" s="58" t="s">
        <v>146</v>
      </c>
      <c r="J1211" s="58" t="s">
        <v>494</v>
      </c>
    </row>
    <row r="1212" s="2" customFormat="1" spans="1:10">
      <c r="A1212" s="57" t="s">
        <v>14</v>
      </c>
      <c r="B1212" s="58" t="s">
        <v>15</v>
      </c>
      <c r="C1212" s="58">
        <v>491</v>
      </c>
      <c r="D1212" s="58">
        <v>3390300000</v>
      </c>
      <c r="E1212" s="59">
        <v>150010020000</v>
      </c>
      <c r="F1212" s="57" t="s">
        <v>56</v>
      </c>
      <c r="G1212" s="58">
        <v>10</v>
      </c>
      <c r="H1212" s="95">
        <v>662.4</v>
      </c>
      <c r="I1212" s="58" t="s">
        <v>146</v>
      </c>
      <c r="J1212" s="58" t="s">
        <v>494</v>
      </c>
    </row>
    <row r="1213" s="2" customFormat="1" spans="1:10">
      <c r="A1213" s="57" t="s">
        <v>14</v>
      </c>
      <c r="B1213" s="58" t="s">
        <v>15</v>
      </c>
      <c r="C1213" s="58">
        <v>491</v>
      </c>
      <c r="D1213" s="58">
        <v>3390300000</v>
      </c>
      <c r="E1213" s="59">
        <v>150010020000</v>
      </c>
      <c r="F1213" s="57" t="s">
        <v>1259</v>
      </c>
      <c r="G1213" s="58">
        <v>20</v>
      </c>
      <c r="H1213" s="95">
        <v>350.4</v>
      </c>
      <c r="I1213" s="58" t="s">
        <v>146</v>
      </c>
      <c r="J1213" s="58" t="s">
        <v>494</v>
      </c>
    </row>
    <row r="1214" s="2" customFormat="1" spans="1:10">
      <c r="A1214" s="57" t="s">
        <v>14</v>
      </c>
      <c r="B1214" s="58" t="s">
        <v>15</v>
      </c>
      <c r="C1214" s="58">
        <v>491</v>
      </c>
      <c r="D1214" s="58">
        <v>3390300000</v>
      </c>
      <c r="E1214" s="59">
        <v>150010020000</v>
      </c>
      <c r="F1214" s="57" t="s">
        <v>1260</v>
      </c>
      <c r="G1214" s="58">
        <v>50</v>
      </c>
      <c r="H1214" s="95">
        <v>336</v>
      </c>
      <c r="I1214" s="58" t="s">
        <v>146</v>
      </c>
      <c r="J1214" s="58" t="s">
        <v>494</v>
      </c>
    </row>
    <row r="1215" s="2" customFormat="1" spans="1:10">
      <c r="A1215" s="57" t="s">
        <v>14</v>
      </c>
      <c r="B1215" s="58" t="s">
        <v>15</v>
      </c>
      <c r="C1215" s="58">
        <v>491</v>
      </c>
      <c r="D1215" s="58">
        <v>3390300000</v>
      </c>
      <c r="E1215" s="59">
        <v>150010020000</v>
      </c>
      <c r="F1215" s="57" t="s">
        <v>1261</v>
      </c>
      <c r="G1215" s="58">
        <v>3</v>
      </c>
      <c r="H1215" s="95">
        <v>109.8</v>
      </c>
      <c r="I1215" s="58" t="s">
        <v>146</v>
      </c>
      <c r="J1215" s="58" t="s">
        <v>494</v>
      </c>
    </row>
    <row r="1216" s="2" customFormat="1" spans="1:10">
      <c r="A1216" s="57" t="s">
        <v>14</v>
      </c>
      <c r="B1216" s="58" t="s">
        <v>15</v>
      </c>
      <c r="C1216" s="58">
        <v>491</v>
      </c>
      <c r="D1216" s="58">
        <v>3390300000</v>
      </c>
      <c r="E1216" s="59">
        <v>150010020000</v>
      </c>
      <c r="F1216" s="57" t="s">
        <v>1262</v>
      </c>
      <c r="G1216" s="58">
        <v>2</v>
      </c>
      <c r="H1216" s="95">
        <v>15.28</v>
      </c>
      <c r="I1216" s="58" t="s">
        <v>146</v>
      </c>
      <c r="J1216" s="58" t="s">
        <v>494</v>
      </c>
    </row>
    <row r="1217" s="2" customFormat="1" spans="1:10">
      <c r="A1217" s="57" t="s">
        <v>14</v>
      </c>
      <c r="B1217" s="58" t="s">
        <v>15</v>
      </c>
      <c r="C1217" s="58">
        <v>491</v>
      </c>
      <c r="D1217" s="58">
        <v>3390300000</v>
      </c>
      <c r="E1217" s="59">
        <v>150010020000</v>
      </c>
      <c r="F1217" s="57" t="s">
        <v>1263</v>
      </c>
      <c r="G1217" s="58">
        <v>5</v>
      </c>
      <c r="H1217" s="95">
        <v>86.4</v>
      </c>
      <c r="I1217" s="58" t="s">
        <v>146</v>
      </c>
      <c r="J1217" s="58" t="s">
        <v>494</v>
      </c>
    </row>
    <row r="1218" s="2" customFormat="1" spans="1:10">
      <c r="A1218" s="57" t="s">
        <v>14</v>
      </c>
      <c r="B1218" s="58" t="s">
        <v>15</v>
      </c>
      <c r="C1218" s="58">
        <v>491</v>
      </c>
      <c r="D1218" s="58">
        <v>3390300000</v>
      </c>
      <c r="E1218" s="59">
        <v>150010020000</v>
      </c>
      <c r="F1218" s="57" t="s">
        <v>1264</v>
      </c>
      <c r="G1218" s="58">
        <v>5</v>
      </c>
      <c r="H1218" s="95">
        <v>69.45</v>
      </c>
      <c r="I1218" s="58" t="s">
        <v>146</v>
      </c>
      <c r="J1218" s="58" t="s">
        <v>494</v>
      </c>
    </row>
    <row r="1219" s="2" customFormat="1" spans="1:10">
      <c r="A1219" s="57" t="s">
        <v>14</v>
      </c>
      <c r="B1219" s="58" t="s">
        <v>15</v>
      </c>
      <c r="C1219" s="58">
        <v>491</v>
      </c>
      <c r="D1219" s="58">
        <v>3390300000</v>
      </c>
      <c r="E1219" s="59">
        <v>150010020000</v>
      </c>
      <c r="F1219" s="57" t="s">
        <v>1265</v>
      </c>
      <c r="G1219" s="58">
        <v>5</v>
      </c>
      <c r="H1219" s="95">
        <v>24.9</v>
      </c>
      <c r="I1219" s="58" t="s">
        <v>146</v>
      </c>
      <c r="J1219" s="58" t="s">
        <v>494</v>
      </c>
    </row>
    <row r="1220" s="2" customFormat="1" spans="1:10">
      <c r="A1220" s="57" t="s">
        <v>14</v>
      </c>
      <c r="B1220" s="58" t="s">
        <v>15</v>
      </c>
      <c r="C1220" s="58">
        <v>491</v>
      </c>
      <c r="D1220" s="58">
        <v>3390300000</v>
      </c>
      <c r="E1220" s="59">
        <v>150010020000</v>
      </c>
      <c r="F1220" s="57" t="s">
        <v>1266</v>
      </c>
      <c r="G1220" s="58">
        <v>10</v>
      </c>
      <c r="H1220" s="95">
        <v>86.4</v>
      </c>
      <c r="I1220" s="58" t="s">
        <v>146</v>
      </c>
      <c r="J1220" s="58" t="s">
        <v>494</v>
      </c>
    </row>
    <row r="1221" s="2" customFormat="1" spans="1:10">
      <c r="A1221" s="57" t="s">
        <v>14</v>
      </c>
      <c r="B1221" s="58" t="s">
        <v>15</v>
      </c>
      <c r="C1221" s="58">
        <v>491</v>
      </c>
      <c r="D1221" s="58">
        <v>3390300000</v>
      </c>
      <c r="E1221" s="59">
        <v>150010020000</v>
      </c>
      <c r="F1221" s="57" t="s">
        <v>1267</v>
      </c>
      <c r="G1221" s="58">
        <v>5</v>
      </c>
      <c r="H1221" s="95">
        <v>19.55</v>
      </c>
      <c r="I1221" s="58" t="s">
        <v>146</v>
      </c>
      <c r="J1221" s="58" t="s">
        <v>494</v>
      </c>
    </row>
    <row r="1222" s="2" customFormat="1" spans="1:10">
      <c r="A1222" s="57" t="s">
        <v>14</v>
      </c>
      <c r="B1222" s="58" t="s">
        <v>15</v>
      </c>
      <c r="C1222" s="58">
        <v>491</v>
      </c>
      <c r="D1222" s="58">
        <v>3390300000</v>
      </c>
      <c r="E1222" s="59">
        <v>150010020000</v>
      </c>
      <c r="F1222" s="57" t="s">
        <v>1268</v>
      </c>
      <c r="G1222" s="58">
        <v>5</v>
      </c>
      <c r="H1222" s="95">
        <v>358.8</v>
      </c>
      <c r="I1222" s="58" t="s">
        <v>146</v>
      </c>
      <c r="J1222" s="58" t="s">
        <v>494</v>
      </c>
    </row>
    <row r="1223" s="2" customFormat="1" spans="1:10">
      <c r="A1223" s="57" t="s">
        <v>14</v>
      </c>
      <c r="B1223" s="58" t="s">
        <v>15</v>
      </c>
      <c r="C1223" s="58">
        <v>491</v>
      </c>
      <c r="D1223" s="58">
        <v>3390300000</v>
      </c>
      <c r="E1223" s="59">
        <v>150010020000</v>
      </c>
      <c r="F1223" s="57" t="s">
        <v>1269</v>
      </c>
      <c r="G1223" s="58">
        <v>48</v>
      </c>
      <c r="H1223" s="95">
        <v>593.28</v>
      </c>
      <c r="I1223" s="58" t="s">
        <v>146</v>
      </c>
      <c r="J1223" s="58" t="s">
        <v>494</v>
      </c>
    </row>
    <row r="1224" s="2" customFormat="1" spans="1:10">
      <c r="A1224" s="57" t="s">
        <v>14</v>
      </c>
      <c r="B1224" s="58" t="s">
        <v>15</v>
      </c>
      <c r="C1224" s="58">
        <v>491</v>
      </c>
      <c r="D1224" s="58">
        <v>3390300000</v>
      </c>
      <c r="E1224" s="59">
        <v>150010020000</v>
      </c>
      <c r="F1224" s="57" t="s">
        <v>1270</v>
      </c>
      <c r="G1224" s="58">
        <v>144</v>
      </c>
      <c r="H1224" s="95">
        <v>2160</v>
      </c>
      <c r="I1224" s="58" t="s">
        <v>146</v>
      </c>
      <c r="J1224" s="58" t="s">
        <v>494</v>
      </c>
    </row>
    <row r="1225" s="2" customFormat="1" spans="1:10">
      <c r="A1225" s="57" t="s">
        <v>14</v>
      </c>
      <c r="B1225" s="58" t="s">
        <v>15</v>
      </c>
      <c r="C1225" s="58">
        <v>491</v>
      </c>
      <c r="D1225" s="58">
        <v>3390300000</v>
      </c>
      <c r="E1225" s="59">
        <v>150010020000</v>
      </c>
      <c r="F1225" s="57" t="s">
        <v>1271</v>
      </c>
      <c r="G1225" s="58">
        <v>144</v>
      </c>
      <c r="H1225" s="95">
        <v>568.8</v>
      </c>
      <c r="I1225" s="58" t="s">
        <v>146</v>
      </c>
      <c r="J1225" s="58" t="s">
        <v>494</v>
      </c>
    </row>
    <row r="1226" s="2" customFormat="1" spans="1:10">
      <c r="A1226" s="57" t="s">
        <v>14</v>
      </c>
      <c r="B1226" s="58" t="s">
        <v>15</v>
      </c>
      <c r="C1226" s="58">
        <v>491</v>
      </c>
      <c r="D1226" s="58">
        <v>3390300000</v>
      </c>
      <c r="E1226" s="192" t="s">
        <v>1272</v>
      </c>
      <c r="F1226" s="57" t="s">
        <v>1273</v>
      </c>
      <c r="G1226" s="58" t="s">
        <v>1274</v>
      </c>
      <c r="H1226" s="95">
        <v>8378.4</v>
      </c>
      <c r="I1226" s="58" t="s">
        <v>146</v>
      </c>
      <c r="J1226" s="58" t="s">
        <v>494</v>
      </c>
    </row>
    <row r="1227" s="2" customFormat="1" spans="1:10">
      <c r="A1227" s="57" t="s">
        <v>14</v>
      </c>
      <c r="B1227" s="58" t="s">
        <v>15</v>
      </c>
      <c r="C1227" s="58">
        <v>491</v>
      </c>
      <c r="D1227" s="58">
        <v>3390300000</v>
      </c>
      <c r="E1227" s="192" t="s">
        <v>1272</v>
      </c>
      <c r="F1227" s="57" t="s">
        <v>1275</v>
      </c>
      <c r="G1227" s="58">
        <v>36</v>
      </c>
      <c r="H1227" s="95">
        <v>154.08</v>
      </c>
      <c r="I1227" s="58" t="s">
        <v>146</v>
      </c>
      <c r="J1227" s="58" t="s">
        <v>494</v>
      </c>
    </row>
    <row r="1228" s="2" customFormat="1" spans="1:10">
      <c r="A1228" s="57" t="s">
        <v>14</v>
      </c>
      <c r="B1228" s="58" t="s">
        <v>15</v>
      </c>
      <c r="C1228" s="58">
        <v>491</v>
      </c>
      <c r="D1228" s="58">
        <v>3390300000</v>
      </c>
      <c r="E1228" s="192" t="s">
        <v>1272</v>
      </c>
      <c r="F1228" s="57" t="s">
        <v>1276</v>
      </c>
      <c r="G1228" s="58">
        <v>120</v>
      </c>
      <c r="H1228" s="95">
        <v>1054.8</v>
      </c>
      <c r="I1228" s="58" t="s">
        <v>146</v>
      </c>
      <c r="J1228" s="58" t="s">
        <v>494</v>
      </c>
    </row>
    <row r="1229" s="2" customFormat="1" spans="1:10">
      <c r="A1229" s="57" t="s">
        <v>14</v>
      </c>
      <c r="B1229" s="58" t="s">
        <v>15</v>
      </c>
      <c r="C1229" s="58">
        <v>491</v>
      </c>
      <c r="D1229" s="58">
        <v>3390300000</v>
      </c>
      <c r="E1229" s="192" t="s">
        <v>1272</v>
      </c>
      <c r="F1229" s="57" t="s">
        <v>222</v>
      </c>
      <c r="G1229" s="58">
        <v>720</v>
      </c>
      <c r="H1229" s="95">
        <v>1144.8</v>
      </c>
      <c r="I1229" s="58" t="s">
        <v>146</v>
      </c>
      <c r="J1229" s="58" t="s">
        <v>494</v>
      </c>
    </row>
    <row r="1230" s="2" customFormat="1" spans="1:10">
      <c r="A1230" s="57" t="s">
        <v>14</v>
      </c>
      <c r="B1230" s="58" t="s">
        <v>15</v>
      </c>
      <c r="C1230" s="58">
        <v>491</v>
      </c>
      <c r="D1230" s="58">
        <v>3390300000</v>
      </c>
      <c r="E1230" s="192" t="s">
        <v>1272</v>
      </c>
      <c r="F1230" s="57" t="s">
        <v>1277</v>
      </c>
      <c r="G1230" s="58">
        <v>24</v>
      </c>
      <c r="H1230" s="95">
        <v>674.4</v>
      </c>
      <c r="I1230" s="58" t="s">
        <v>146</v>
      </c>
      <c r="J1230" s="58" t="s">
        <v>494</v>
      </c>
    </row>
    <row r="1231" s="2" customFormat="1" spans="1:10">
      <c r="A1231" s="57" t="s">
        <v>14</v>
      </c>
      <c r="B1231" s="58" t="s">
        <v>15</v>
      </c>
      <c r="C1231" s="58">
        <v>491</v>
      </c>
      <c r="D1231" s="58">
        <v>3390300000</v>
      </c>
      <c r="E1231" s="192" t="s">
        <v>1272</v>
      </c>
      <c r="F1231" s="57" t="s">
        <v>1278</v>
      </c>
      <c r="G1231" s="58">
        <v>24</v>
      </c>
      <c r="H1231" s="95">
        <v>674.4</v>
      </c>
      <c r="I1231" s="58" t="s">
        <v>146</v>
      </c>
      <c r="J1231" s="58" t="s">
        <v>494</v>
      </c>
    </row>
    <row r="1232" s="2" customFormat="1" spans="1:10">
      <c r="A1232" s="57" t="s">
        <v>14</v>
      </c>
      <c r="B1232" s="58" t="s">
        <v>15</v>
      </c>
      <c r="C1232" s="58">
        <v>491</v>
      </c>
      <c r="D1232" s="58">
        <v>3390300000</v>
      </c>
      <c r="E1232" s="192" t="s">
        <v>1272</v>
      </c>
      <c r="F1232" s="57" t="s">
        <v>1279</v>
      </c>
      <c r="G1232" s="58">
        <v>60</v>
      </c>
      <c r="H1232" s="95">
        <v>34.2</v>
      </c>
      <c r="I1232" s="58" t="s">
        <v>146</v>
      </c>
      <c r="J1232" s="58" t="s">
        <v>494</v>
      </c>
    </row>
    <row r="1233" s="2" customFormat="1" spans="1:10">
      <c r="A1233" s="57" t="s">
        <v>14</v>
      </c>
      <c r="B1233" s="58" t="s">
        <v>15</v>
      </c>
      <c r="C1233" s="58">
        <v>491</v>
      </c>
      <c r="D1233" s="58">
        <v>3390300000</v>
      </c>
      <c r="E1233" s="192" t="s">
        <v>1272</v>
      </c>
      <c r="F1233" s="57" t="s">
        <v>1280</v>
      </c>
      <c r="G1233" s="58">
        <v>180</v>
      </c>
      <c r="H1233" s="95">
        <v>43.2</v>
      </c>
      <c r="I1233" s="58" t="s">
        <v>146</v>
      </c>
      <c r="J1233" s="58" t="s">
        <v>494</v>
      </c>
    </row>
    <row r="1234" s="2" customFormat="1" spans="1:10">
      <c r="A1234" s="57" t="s">
        <v>14</v>
      </c>
      <c r="B1234" s="58" t="s">
        <v>15</v>
      </c>
      <c r="C1234" s="58">
        <v>491</v>
      </c>
      <c r="D1234" s="58">
        <v>3390300000</v>
      </c>
      <c r="E1234" s="192" t="s">
        <v>1272</v>
      </c>
      <c r="F1234" s="57" t="s">
        <v>1281</v>
      </c>
      <c r="G1234" s="58">
        <v>240</v>
      </c>
      <c r="H1234" s="95">
        <v>27</v>
      </c>
      <c r="I1234" s="58" t="s">
        <v>146</v>
      </c>
      <c r="J1234" s="58" t="s">
        <v>494</v>
      </c>
    </row>
    <row r="1235" s="2" customFormat="1" spans="1:10">
      <c r="A1235" s="57" t="s">
        <v>14</v>
      </c>
      <c r="B1235" s="58" t="s">
        <v>15</v>
      </c>
      <c r="C1235" s="58">
        <v>491</v>
      </c>
      <c r="D1235" s="58">
        <v>3390300000</v>
      </c>
      <c r="E1235" s="192" t="s">
        <v>1272</v>
      </c>
      <c r="F1235" s="57" t="s">
        <v>1282</v>
      </c>
      <c r="G1235" s="58">
        <v>120</v>
      </c>
      <c r="H1235" s="95">
        <v>120</v>
      </c>
      <c r="I1235" s="58" t="s">
        <v>146</v>
      </c>
      <c r="J1235" s="58" t="s">
        <v>494</v>
      </c>
    </row>
    <row r="1236" s="2" customFormat="1" spans="1:10">
      <c r="A1236" s="57" t="s">
        <v>14</v>
      </c>
      <c r="B1236" s="58" t="s">
        <v>15</v>
      </c>
      <c r="C1236" s="58">
        <v>491</v>
      </c>
      <c r="D1236" s="58">
        <v>3390300000</v>
      </c>
      <c r="E1236" s="192" t="s">
        <v>1272</v>
      </c>
      <c r="F1236" s="57" t="s">
        <v>1283</v>
      </c>
      <c r="G1236" s="58">
        <v>180</v>
      </c>
      <c r="H1236" s="95">
        <v>276</v>
      </c>
      <c r="I1236" s="58" t="s">
        <v>146</v>
      </c>
      <c r="J1236" s="58" t="s">
        <v>494</v>
      </c>
    </row>
    <row r="1237" s="2" customFormat="1" spans="1:10">
      <c r="A1237" s="57" t="s">
        <v>14</v>
      </c>
      <c r="B1237" s="58" t="s">
        <v>15</v>
      </c>
      <c r="C1237" s="58">
        <v>491</v>
      </c>
      <c r="D1237" s="58">
        <v>3390300000</v>
      </c>
      <c r="E1237" s="192" t="s">
        <v>1272</v>
      </c>
      <c r="F1237" s="57" t="s">
        <v>1284</v>
      </c>
      <c r="G1237" s="58">
        <v>600</v>
      </c>
      <c r="H1237" s="95">
        <v>288</v>
      </c>
      <c r="I1237" s="58" t="s">
        <v>146</v>
      </c>
      <c r="J1237" s="58" t="s">
        <v>494</v>
      </c>
    </row>
    <row r="1238" s="2" customFormat="1" spans="1:10">
      <c r="A1238" s="57" t="s">
        <v>14</v>
      </c>
      <c r="B1238" s="58" t="s">
        <v>15</v>
      </c>
      <c r="C1238" s="58">
        <v>491</v>
      </c>
      <c r="D1238" s="58">
        <v>3390300000</v>
      </c>
      <c r="E1238" s="192" t="s">
        <v>1272</v>
      </c>
      <c r="F1238" s="57" t="s">
        <v>1285</v>
      </c>
      <c r="G1238" s="58">
        <v>2400</v>
      </c>
      <c r="H1238" s="95">
        <v>336</v>
      </c>
      <c r="I1238" s="58" t="s">
        <v>146</v>
      </c>
      <c r="J1238" s="58" t="s">
        <v>494</v>
      </c>
    </row>
    <row r="1239" s="2" customFormat="1" spans="1:10">
      <c r="A1239" s="57" t="s">
        <v>14</v>
      </c>
      <c r="B1239" s="58" t="s">
        <v>15</v>
      </c>
      <c r="C1239" s="58">
        <v>491</v>
      </c>
      <c r="D1239" s="58">
        <v>3390300000</v>
      </c>
      <c r="E1239" s="192" t="s">
        <v>1272</v>
      </c>
      <c r="F1239" s="57" t="s">
        <v>1286</v>
      </c>
      <c r="G1239" s="58">
        <v>2400</v>
      </c>
      <c r="H1239" s="95">
        <v>324</v>
      </c>
      <c r="I1239" s="58" t="s">
        <v>146</v>
      </c>
      <c r="J1239" s="58" t="s">
        <v>494</v>
      </c>
    </row>
    <row r="1240" s="2" customFormat="1" spans="1:10">
      <c r="A1240" s="57" t="s">
        <v>14</v>
      </c>
      <c r="B1240" s="58" t="s">
        <v>15</v>
      </c>
      <c r="C1240" s="58">
        <v>491</v>
      </c>
      <c r="D1240" s="58">
        <v>3390300000</v>
      </c>
      <c r="E1240" s="192" t="s">
        <v>1272</v>
      </c>
      <c r="F1240" s="57" t="s">
        <v>1287</v>
      </c>
      <c r="G1240" s="58">
        <v>1200</v>
      </c>
      <c r="H1240" s="95">
        <v>468</v>
      </c>
      <c r="I1240" s="58" t="s">
        <v>146</v>
      </c>
      <c r="J1240" s="58" t="s">
        <v>494</v>
      </c>
    </row>
    <row r="1241" s="2" customFormat="1" spans="1:10">
      <c r="A1241" s="57" t="s">
        <v>14</v>
      </c>
      <c r="B1241" s="58" t="s">
        <v>15</v>
      </c>
      <c r="C1241" s="58">
        <v>491</v>
      </c>
      <c r="D1241" s="58">
        <v>3390300000</v>
      </c>
      <c r="E1241" s="192" t="s">
        <v>1272</v>
      </c>
      <c r="F1241" s="57" t="s">
        <v>1288</v>
      </c>
      <c r="G1241" s="58">
        <v>600</v>
      </c>
      <c r="H1241" s="95">
        <v>1662</v>
      </c>
      <c r="I1241" s="58" t="s">
        <v>146</v>
      </c>
      <c r="J1241" s="58" t="s">
        <v>494</v>
      </c>
    </row>
    <row r="1242" s="2" customFormat="1" spans="1:10">
      <c r="A1242" s="57" t="s">
        <v>14</v>
      </c>
      <c r="B1242" s="58" t="s">
        <v>15</v>
      </c>
      <c r="C1242" s="58">
        <v>491</v>
      </c>
      <c r="D1242" s="58">
        <v>3390300000</v>
      </c>
      <c r="E1242" s="192" t="s">
        <v>1272</v>
      </c>
      <c r="F1242" s="57" t="s">
        <v>1289</v>
      </c>
      <c r="G1242" s="58">
        <v>12</v>
      </c>
      <c r="H1242" s="95">
        <v>33.24</v>
      </c>
      <c r="I1242" s="58" t="s">
        <v>146</v>
      </c>
      <c r="J1242" s="58" t="s">
        <v>494</v>
      </c>
    </row>
    <row r="1243" s="2" customFormat="1" spans="1:10">
      <c r="A1243" s="57" t="s">
        <v>14</v>
      </c>
      <c r="B1243" s="58" t="s">
        <v>15</v>
      </c>
      <c r="C1243" s="58">
        <v>491</v>
      </c>
      <c r="D1243" s="58">
        <v>3390300000</v>
      </c>
      <c r="E1243" s="192" t="s">
        <v>1272</v>
      </c>
      <c r="F1243" s="57" t="s">
        <v>1290</v>
      </c>
      <c r="G1243" s="58">
        <v>12</v>
      </c>
      <c r="H1243" s="95">
        <v>312.24</v>
      </c>
      <c r="I1243" s="58" t="s">
        <v>146</v>
      </c>
      <c r="J1243" s="58" t="s">
        <v>494</v>
      </c>
    </row>
    <row r="1244" s="2" customFormat="1" spans="1:10">
      <c r="A1244" s="57" t="s">
        <v>14</v>
      </c>
      <c r="B1244" s="58" t="s">
        <v>15</v>
      </c>
      <c r="C1244" s="58">
        <v>491</v>
      </c>
      <c r="D1244" s="58">
        <v>3390300000</v>
      </c>
      <c r="E1244" s="192" t="s">
        <v>1272</v>
      </c>
      <c r="F1244" s="57" t="s">
        <v>1291</v>
      </c>
      <c r="G1244" s="58">
        <v>120</v>
      </c>
      <c r="H1244" s="95">
        <v>296.4</v>
      </c>
      <c r="I1244" s="58" t="s">
        <v>146</v>
      </c>
      <c r="J1244" s="58" t="s">
        <v>494</v>
      </c>
    </row>
    <row r="1245" s="2" customFormat="1" spans="1:10">
      <c r="A1245" s="57" t="s">
        <v>14</v>
      </c>
      <c r="B1245" s="58" t="s">
        <v>15</v>
      </c>
      <c r="C1245" s="58">
        <v>491</v>
      </c>
      <c r="D1245" s="58">
        <v>3390300000</v>
      </c>
      <c r="E1245" s="192" t="s">
        <v>1272</v>
      </c>
      <c r="F1245" s="57" t="s">
        <v>1292</v>
      </c>
      <c r="G1245" s="58">
        <v>180</v>
      </c>
      <c r="H1245" s="95">
        <v>444.6</v>
      </c>
      <c r="I1245" s="58" t="s">
        <v>146</v>
      </c>
      <c r="J1245" s="58" t="s">
        <v>494</v>
      </c>
    </row>
    <row r="1246" s="2" customFormat="1" spans="1:10">
      <c r="A1246" s="57" t="s">
        <v>14</v>
      </c>
      <c r="B1246" s="58" t="s">
        <v>15</v>
      </c>
      <c r="C1246" s="58">
        <v>491</v>
      </c>
      <c r="D1246" s="58">
        <v>3390300000</v>
      </c>
      <c r="E1246" s="192" t="s">
        <v>1272</v>
      </c>
      <c r="F1246" s="57" t="s">
        <v>1293</v>
      </c>
      <c r="G1246" s="58">
        <v>120</v>
      </c>
      <c r="H1246" s="95">
        <v>290.4</v>
      </c>
      <c r="I1246" s="58" t="s">
        <v>146</v>
      </c>
      <c r="J1246" s="58" t="s">
        <v>494</v>
      </c>
    </row>
    <row r="1247" s="2" customFormat="1" spans="1:10">
      <c r="A1247" s="57" t="s">
        <v>14</v>
      </c>
      <c r="B1247" s="58" t="s">
        <v>15</v>
      </c>
      <c r="C1247" s="58">
        <v>491</v>
      </c>
      <c r="D1247" s="58">
        <v>3390300000</v>
      </c>
      <c r="E1247" s="192" t="s">
        <v>1272</v>
      </c>
      <c r="F1247" s="57" t="s">
        <v>1294</v>
      </c>
      <c r="G1247" s="58">
        <v>2160</v>
      </c>
      <c r="H1247" s="95">
        <v>1080</v>
      </c>
      <c r="I1247" s="58" t="s">
        <v>146</v>
      </c>
      <c r="J1247" s="58" t="s">
        <v>494</v>
      </c>
    </row>
    <row r="1248" s="2" customFormat="1" spans="1:10">
      <c r="A1248" s="57" t="s">
        <v>14</v>
      </c>
      <c r="B1248" s="58" t="s">
        <v>15</v>
      </c>
      <c r="C1248" s="58">
        <v>491</v>
      </c>
      <c r="D1248" s="58">
        <v>3390300000</v>
      </c>
      <c r="E1248" s="192" t="s">
        <v>1272</v>
      </c>
      <c r="F1248" s="57" t="s">
        <v>1295</v>
      </c>
      <c r="G1248" s="58">
        <v>5</v>
      </c>
      <c r="H1248" s="95">
        <v>50</v>
      </c>
      <c r="I1248" s="58" t="s">
        <v>146</v>
      </c>
      <c r="J1248" s="58" t="s">
        <v>494</v>
      </c>
    </row>
    <row r="1249" s="2" customFormat="1" spans="1:10">
      <c r="A1249" s="57" t="s">
        <v>14</v>
      </c>
      <c r="B1249" s="58" t="s">
        <v>15</v>
      </c>
      <c r="C1249" s="58">
        <v>491</v>
      </c>
      <c r="D1249" s="58">
        <v>3390300000</v>
      </c>
      <c r="E1249" s="192" t="s">
        <v>1272</v>
      </c>
      <c r="F1249" s="57" t="s">
        <v>1296</v>
      </c>
      <c r="G1249" s="58">
        <v>24</v>
      </c>
      <c r="H1249" s="95">
        <v>5.28</v>
      </c>
      <c r="I1249" s="58" t="s">
        <v>146</v>
      </c>
      <c r="J1249" s="58" t="s">
        <v>494</v>
      </c>
    </row>
    <row r="1250" s="2" customFormat="1" spans="1:10">
      <c r="A1250" s="57" t="s">
        <v>14</v>
      </c>
      <c r="B1250" s="58" t="s">
        <v>15</v>
      </c>
      <c r="C1250" s="58">
        <v>491</v>
      </c>
      <c r="D1250" s="58">
        <v>3390300000</v>
      </c>
      <c r="E1250" s="192" t="s">
        <v>1272</v>
      </c>
      <c r="F1250" s="57" t="s">
        <v>1297</v>
      </c>
      <c r="G1250" s="58">
        <v>36</v>
      </c>
      <c r="H1250" s="95">
        <v>5.28</v>
      </c>
      <c r="I1250" s="58" t="s">
        <v>146</v>
      </c>
      <c r="J1250" s="58" t="s">
        <v>494</v>
      </c>
    </row>
    <row r="1251" s="2" customFormat="1" spans="1:10">
      <c r="A1251" s="57" t="s">
        <v>14</v>
      </c>
      <c r="B1251" s="58" t="s">
        <v>15</v>
      </c>
      <c r="C1251" s="58">
        <v>491</v>
      </c>
      <c r="D1251" s="58">
        <v>3390300000</v>
      </c>
      <c r="E1251" s="192" t="s">
        <v>1272</v>
      </c>
      <c r="F1251" s="57" t="s">
        <v>1298</v>
      </c>
      <c r="G1251" s="58">
        <v>48</v>
      </c>
      <c r="H1251" s="95">
        <v>1920</v>
      </c>
      <c r="I1251" s="58" t="s">
        <v>146</v>
      </c>
      <c r="J1251" s="58" t="s">
        <v>494</v>
      </c>
    </row>
    <row r="1252" s="2" customFormat="1" spans="1:10">
      <c r="A1252" s="57" t="s">
        <v>14</v>
      </c>
      <c r="B1252" s="58" t="s">
        <v>15</v>
      </c>
      <c r="C1252" s="58">
        <v>491</v>
      </c>
      <c r="D1252" s="58">
        <v>3390300000</v>
      </c>
      <c r="E1252" s="192" t="s">
        <v>1272</v>
      </c>
      <c r="F1252" s="57" t="s">
        <v>1299</v>
      </c>
      <c r="G1252" s="58">
        <v>60</v>
      </c>
      <c r="H1252" s="95">
        <v>2280</v>
      </c>
      <c r="I1252" s="58" t="s">
        <v>146</v>
      </c>
      <c r="J1252" s="58" t="s">
        <v>494</v>
      </c>
    </row>
    <row r="1253" s="2" customFormat="1" spans="1:10">
      <c r="A1253" s="57" t="s">
        <v>14</v>
      </c>
      <c r="B1253" s="58" t="s">
        <v>15</v>
      </c>
      <c r="C1253" s="58">
        <v>491</v>
      </c>
      <c r="D1253" s="58">
        <v>3390300000</v>
      </c>
      <c r="E1253" s="192" t="s">
        <v>1272</v>
      </c>
      <c r="F1253" s="57" t="s">
        <v>1300</v>
      </c>
      <c r="G1253" s="58">
        <v>60</v>
      </c>
      <c r="H1253" s="95">
        <v>2280</v>
      </c>
      <c r="I1253" s="58" t="s">
        <v>146</v>
      </c>
      <c r="J1253" s="58" t="s">
        <v>494</v>
      </c>
    </row>
    <row r="1254" s="2" customFormat="1" spans="1:10">
      <c r="A1254" s="57" t="s">
        <v>14</v>
      </c>
      <c r="B1254" s="58" t="s">
        <v>15</v>
      </c>
      <c r="C1254" s="58">
        <v>491</v>
      </c>
      <c r="D1254" s="58">
        <v>3390300000</v>
      </c>
      <c r="E1254" s="192" t="s">
        <v>1272</v>
      </c>
      <c r="F1254" s="57" t="s">
        <v>1301</v>
      </c>
      <c r="G1254" s="58">
        <v>5</v>
      </c>
      <c r="H1254" s="95">
        <v>509</v>
      </c>
      <c r="I1254" s="58" t="s">
        <v>146</v>
      </c>
      <c r="J1254" s="58" t="s">
        <v>494</v>
      </c>
    </row>
    <row r="1255" s="2" customFormat="1" spans="1:10">
      <c r="A1255" s="57" t="s">
        <v>14</v>
      </c>
      <c r="B1255" s="58" t="s">
        <v>15</v>
      </c>
      <c r="C1255" s="58">
        <v>491</v>
      </c>
      <c r="D1255" s="58">
        <v>3390300000</v>
      </c>
      <c r="E1255" s="192" t="s">
        <v>1272</v>
      </c>
      <c r="F1255" s="57" t="s">
        <v>1302</v>
      </c>
      <c r="G1255" s="58">
        <v>48</v>
      </c>
      <c r="H1255" s="95">
        <v>513.12</v>
      </c>
      <c r="I1255" s="58" t="s">
        <v>146</v>
      </c>
      <c r="J1255" s="58" t="s">
        <v>494</v>
      </c>
    </row>
    <row r="1256" s="2" customFormat="1" spans="1:10">
      <c r="A1256" s="57" t="s">
        <v>14</v>
      </c>
      <c r="B1256" s="58" t="s">
        <v>15</v>
      </c>
      <c r="C1256" s="58">
        <v>491</v>
      </c>
      <c r="D1256" s="58">
        <v>3390300000</v>
      </c>
      <c r="E1256" s="192" t="s">
        <v>1272</v>
      </c>
      <c r="F1256" s="57" t="s">
        <v>1303</v>
      </c>
      <c r="G1256" s="58">
        <v>12</v>
      </c>
      <c r="H1256" s="95">
        <v>323.32</v>
      </c>
      <c r="I1256" s="58" t="s">
        <v>146</v>
      </c>
      <c r="J1256" s="58" t="s">
        <v>494</v>
      </c>
    </row>
    <row r="1257" s="2" customFormat="1" spans="1:10">
      <c r="A1257" s="57" t="s">
        <v>14</v>
      </c>
      <c r="B1257" s="58" t="s">
        <v>15</v>
      </c>
      <c r="C1257" s="58">
        <v>491</v>
      </c>
      <c r="D1257" s="58">
        <v>3390300000</v>
      </c>
      <c r="E1257" s="192" t="s">
        <v>1272</v>
      </c>
      <c r="F1257" s="57" t="s">
        <v>1304</v>
      </c>
      <c r="G1257" s="58">
        <v>6000</v>
      </c>
      <c r="H1257" s="95">
        <v>360</v>
      </c>
      <c r="I1257" s="58" t="s">
        <v>146</v>
      </c>
      <c r="J1257" s="58" t="s">
        <v>494</v>
      </c>
    </row>
    <row r="1258" s="2" customFormat="1" spans="1:10">
      <c r="A1258" s="57" t="s">
        <v>14</v>
      </c>
      <c r="B1258" s="58" t="s">
        <v>15</v>
      </c>
      <c r="C1258" s="58">
        <v>491</v>
      </c>
      <c r="D1258" s="58">
        <v>3390300000</v>
      </c>
      <c r="E1258" s="192" t="s">
        <v>1272</v>
      </c>
      <c r="F1258" s="57" t="s">
        <v>1305</v>
      </c>
      <c r="G1258" s="58">
        <v>12000</v>
      </c>
      <c r="H1258" s="95">
        <v>1080</v>
      </c>
      <c r="I1258" s="58" t="s">
        <v>146</v>
      </c>
      <c r="J1258" s="58" t="s">
        <v>494</v>
      </c>
    </row>
    <row r="1259" s="2" customFormat="1" spans="1:10">
      <c r="A1259" s="57" t="s">
        <v>14</v>
      </c>
      <c r="B1259" s="58" t="s">
        <v>15</v>
      </c>
      <c r="C1259" s="58">
        <v>491</v>
      </c>
      <c r="D1259" s="58">
        <v>3390300000</v>
      </c>
      <c r="E1259" s="192" t="s">
        <v>1272</v>
      </c>
      <c r="F1259" s="57" t="s">
        <v>1306</v>
      </c>
      <c r="G1259" s="58">
        <v>3600</v>
      </c>
      <c r="H1259" s="95">
        <v>288</v>
      </c>
      <c r="I1259" s="58" t="s">
        <v>146</v>
      </c>
      <c r="J1259" s="58" t="s">
        <v>494</v>
      </c>
    </row>
    <row r="1260" s="2" customFormat="1" spans="1:10">
      <c r="A1260" s="57" t="s">
        <v>14</v>
      </c>
      <c r="B1260" s="58" t="s">
        <v>15</v>
      </c>
      <c r="C1260" s="58">
        <v>491</v>
      </c>
      <c r="D1260" s="58">
        <v>3390300000</v>
      </c>
      <c r="E1260" s="192" t="s">
        <v>1272</v>
      </c>
      <c r="F1260" s="57" t="s">
        <v>1307</v>
      </c>
      <c r="G1260" s="58">
        <v>3600</v>
      </c>
      <c r="H1260" s="95">
        <v>324</v>
      </c>
      <c r="I1260" s="58" t="s">
        <v>146</v>
      </c>
      <c r="J1260" s="58" t="s">
        <v>494</v>
      </c>
    </row>
    <row r="1261" s="2" customFormat="1" spans="1:10">
      <c r="A1261" s="57" t="s">
        <v>14</v>
      </c>
      <c r="B1261" s="58" t="s">
        <v>15</v>
      </c>
      <c r="C1261" s="58">
        <v>491</v>
      </c>
      <c r="D1261" s="58">
        <v>3390300000</v>
      </c>
      <c r="E1261" s="192" t="s">
        <v>1272</v>
      </c>
      <c r="F1261" s="57" t="s">
        <v>1308</v>
      </c>
      <c r="G1261" s="58">
        <v>2400</v>
      </c>
      <c r="H1261" s="95">
        <v>192</v>
      </c>
      <c r="I1261" s="58" t="s">
        <v>146</v>
      </c>
      <c r="J1261" s="58" t="s">
        <v>494</v>
      </c>
    </row>
    <row r="1262" s="2" customFormat="1" spans="1:10">
      <c r="A1262" s="57" t="s">
        <v>14</v>
      </c>
      <c r="B1262" s="58" t="s">
        <v>15</v>
      </c>
      <c r="C1262" s="58">
        <v>491</v>
      </c>
      <c r="D1262" s="58">
        <v>3390300000</v>
      </c>
      <c r="E1262" s="192" t="s">
        <v>1272</v>
      </c>
      <c r="F1262" s="57" t="s">
        <v>1309</v>
      </c>
      <c r="G1262" s="58">
        <v>12</v>
      </c>
      <c r="H1262" s="95">
        <v>120</v>
      </c>
      <c r="I1262" s="58" t="s">
        <v>146</v>
      </c>
      <c r="J1262" s="58" t="s">
        <v>494</v>
      </c>
    </row>
    <row r="1263" s="2" customFormat="1" spans="1:10">
      <c r="A1263" s="57" t="s">
        <v>14</v>
      </c>
      <c r="B1263" s="58" t="s">
        <v>15</v>
      </c>
      <c r="C1263" s="58">
        <v>491</v>
      </c>
      <c r="D1263" s="58">
        <v>3390300000</v>
      </c>
      <c r="E1263" s="192" t="s">
        <v>1272</v>
      </c>
      <c r="F1263" s="57" t="s">
        <v>1310</v>
      </c>
      <c r="G1263" s="58">
        <v>600</v>
      </c>
      <c r="H1263" s="95">
        <v>5352</v>
      </c>
      <c r="I1263" s="58" t="s">
        <v>146</v>
      </c>
      <c r="J1263" s="58" t="s">
        <v>494</v>
      </c>
    </row>
    <row r="1264" s="2" customFormat="1" spans="1:10">
      <c r="A1264" s="57" t="s">
        <v>14</v>
      </c>
      <c r="B1264" s="58" t="s">
        <v>15</v>
      </c>
      <c r="C1264" s="58">
        <v>491</v>
      </c>
      <c r="D1264" s="58">
        <v>3390300000</v>
      </c>
      <c r="E1264" s="192" t="s">
        <v>1272</v>
      </c>
      <c r="F1264" s="57" t="s">
        <v>1311</v>
      </c>
      <c r="G1264" s="58">
        <v>60</v>
      </c>
      <c r="H1264" s="95">
        <v>807</v>
      </c>
      <c r="I1264" s="58" t="s">
        <v>146</v>
      </c>
      <c r="J1264" s="58" t="s">
        <v>494</v>
      </c>
    </row>
    <row r="1265" s="2" customFormat="1" spans="1:10">
      <c r="A1265" s="57" t="s">
        <v>14</v>
      </c>
      <c r="B1265" s="58" t="s">
        <v>15</v>
      </c>
      <c r="C1265" s="58">
        <v>491</v>
      </c>
      <c r="D1265" s="58">
        <v>3390300000</v>
      </c>
      <c r="E1265" s="192" t="s">
        <v>1272</v>
      </c>
      <c r="F1265" s="57" t="s">
        <v>1312</v>
      </c>
      <c r="G1265" s="58">
        <v>120</v>
      </c>
      <c r="H1265" s="95">
        <v>36</v>
      </c>
      <c r="I1265" s="58" t="s">
        <v>146</v>
      </c>
      <c r="J1265" s="58" t="s">
        <v>494</v>
      </c>
    </row>
    <row r="1266" s="2" customFormat="1" spans="1:10">
      <c r="A1266" s="57" t="s">
        <v>14</v>
      </c>
      <c r="B1266" s="58" t="s">
        <v>15</v>
      </c>
      <c r="C1266" s="58">
        <v>491</v>
      </c>
      <c r="D1266" s="58">
        <v>3390300000</v>
      </c>
      <c r="E1266" s="192" t="s">
        <v>1272</v>
      </c>
      <c r="F1266" s="57" t="s">
        <v>1313</v>
      </c>
      <c r="G1266" s="58">
        <v>360</v>
      </c>
      <c r="H1266" s="95">
        <v>57.6</v>
      </c>
      <c r="I1266" s="58" t="s">
        <v>146</v>
      </c>
      <c r="J1266" s="58" t="s">
        <v>494</v>
      </c>
    </row>
    <row r="1267" s="2" customFormat="1" spans="1:10">
      <c r="A1267" s="57" t="s">
        <v>14</v>
      </c>
      <c r="B1267" s="58" t="s">
        <v>15</v>
      </c>
      <c r="C1267" s="58">
        <v>491</v>
      </c>
      <c r="D1267" s="58">
        <v>3390300000</v>
      </c>
      <c r="E1267" s="192" t="s">
        <v>1272</v>
      </c>
      <c r="F1267" s="57" t="s">
        <v>1314</v>
      </c>
      <c r="G1267" s="58">
        <v>120</v>
      </c>
      <c r="H1267" s="95">
        <v>83.52</v>
      </c>
      <c r="I1267" s="58" t="s">
        <v>146</v>
      </c>
      <c r="J1267" s="58" t="s">
        <v>494</v>
      </c>
    </row>
    <row r="1268" s="2" customFormat="1" spans="1:10">
      <c r="A1268" s="57" t="s">
        <v>14</v>
      </c>
      <c r="B1268" s="58" t="s">
        <v>15</v>
      </c>
      <c r="C1268" s="58">
        <v>491</v>
      </c>
      <c r="D1268" s="58">
        <v>3390300000</v>
      </c>
      <c r="E1268" s="192" t="s">
        <v>1272</v>
      </c>
      <c r="F1268" s="57" t="s">
        <v>1315</v>
      </c>
      <c r="G1268" s="58">
        <v>120</v>
      </c>
      <c r="H1268" s="95">
        <v>115.2</v>
      </c>
      <c r="I1268" s="58" t="s">
        <v>146</v>
      </c>
      <c r="J1268" s="58" t="s">
        <v>494</v>
      </c>
    </row>
    <row r="1269" s="2" customFormat="1" spans="1:10">
      <c r="A1269" s="57" t="s">
        <v>14</v>
      </c>
      <c r="B1269" s="58" t="s">
        <v>15</v>
      </c>
      <c r="C1269" s="58">
        <v>491</v>
      </c>
      <c r="D1269" s="58">
        <v>3390300000</v>
      </c>
      <c r="E1269" s="192" t="s">
        <v>1272</v>
      </c>
      <c r="F1269" s="57" t="s">
        <v>1316</v>
      </c>
      <c r="G1269" s="58">
        <v>180</v>
      </c>
      <c r="H1269" s="95">
        <v>612</v>
      </c>
      <c r="I1269" s="58" t="s">
        <v>146</v>
      </c>
      <c r="J1269" s="58" t="s">
        <v>494</v>
      </c>
    </row>
    <row r="1270" s="2" customFormat="1" spans="1:11">
      <c r="A1270" s="57" t="s">
        <v>14</v>
      </c>
      <c r="B1270" s="58" t="s">
        <v>15</v>
      </c>
      <c r="C1270" s="58">
        <v>491</v>
      </c>
      <c r="D1270" s="58">
        <v>3390300000</v>
      </c>
      <c r="E1270" s="192" t="s">
        <v>1272</v>
      </c>
      <c r="F1270" s="57" t="s">
        <v>1317</v>
      </c>
      <c r="G1270" s="58">
        <v>120</v>
      </c>
      <c r="H1270" s="95">
        <v>416.4</v>
      </c>
      <c r="I1270" s="58" t="s">
        <v>146</v>
      </c>
      <c r="J1270" s="58" t="s">
        <v>494</v>
      </c>
      <c r="K1270" s="98"/>
    </row>
    <row r="1271" s="2" customFormat="1" spans="1:11">
      <c r="A1271" s="57" t="s">
        <v>14</v>
      </c>
      <c r="B1271" s="58" t="s">
        <v>15</v>
      </c>
      <c r="C1271" s="58">
        <v>491</v>
      </c>
      <c r="D1271" s="58">
        <v>3390300000</v>
      </c>
      <c r="E1271" s="192" t="s">
        <v>1272</v>
      </c>
      <c r="F1271" s="57" t="s">
        <v>1318</v>
      </c>
      <c r="G1271" s="58">
        <v>120</v>
      </c>
      <c r="H1271" s="95">
        <v>808.8</v>
      </c>
      <c r="I1271" s="58" t="s">
        <v>146</v>
      </c>
      <c r="J1271" s="58" t="s">
        <v>494</v>
      </c>
      <c r="K1271" s="98"/>
    </row>
    <row r="1272" s="2" customFormat="1" spans="1:10">
      <c r="A1272" s="57" t="s">
        <v>14</v>
      </c>
      <c r="B1272" s="58" t="s">
        <v>15</v>
      </c>
      <c r="C1272" s="58">
        <v>491</v>
      </c>
      <c r="D1272" s="58">
        <v>3390300000</v>
      </c>
      <c r="E1272" s="192" t="s">
        <v>1272</v>
      </c>
      <c r="F1272" s="57" t="s">
        <v>1319</v>
      </c>
      <c r="G1272" s="58">
        <v>120</v>
      </c>
      <c r="H1272" s="95">
        <v>117.6</v>
      </c>
      <c r="I1272" s="58" t="s">
        <v>146</v>
      </c>
      <c r="J1272" s="58" t="s">
        <v>494</v>
      </c>
    </row>
    <row r="1273" s="2" customFormat="1" spans="1:10">
      <c r="A1273" s="57" t="s">
        <v>14</v>
      </c>
      <c r="B1273" s="58" t="s">
        <v>15</v>
      </c>
      <c r="C1273" s="58">
        <v>491</v>
      </c>
      <c r="D1273" s="58">
        <v>3390300000</v>
      </c>
      <c r="E1273" s="192" t="s">
        <v>1272</v>
      </c>
      <c r="F1273" s="57" t="s">
        <v>1320</v>
      </c>
      <c r="G1273" s="58">
        <v>60</v>
      </c>
      <c r="H1273" s="95">
        <v>2580</v>
      </c>
      <c r="I1273" s="58" t="s">
        <v>146</v>
      </c>
      <c r="J1273" s="58" t="s">
        <v>494</v>
      </c>
    </row>
    <row r="1274" s="2" customFormat="1" spans="1:10">
      <c r="A1274" s="57" t="s">
        <v>14</v>
      </c>
      <c r="B1274" s="58" t="s">
        <v>15</v>
      </c>
      <c r="C1274" s="58">
        <v>491</v>
      </c>
      <c r="D1274" s="58">
        <v>3390300000</v>
      </c>
      <c r="E1274" s="192" t="s">
        <v>1272</v>
      </c>
      <c r="F1274" s="57" t="s">
        <v>1321</v>
      </c>
      <c r="G1274" s="58">
        <v>6000</v>
      </c>
      <c r="H1274" s="95">
        <v>1560</v>
      </c>
      <c r="I1274" s="58" t="s">
        <v>146</v>
      </c>
      <c r="J1274" s="58" t="s">
        <v>494</v>
      </c>
    </row>
    <row r="1275" s="2" customFormat="1" spans="1:10">
      <c r="A1275" s="57" t="s">
        <v>14</v>
      </c>
      <c r="B1275" s="58" t="s">
        <v>15</v>
      </c>
      <c r="C1275" s="58">
        <v>491</v>
      </c>
      <c r="D1275" s="58">
        <v>3390300000</v>
      </c>
      <c r="E1275" s="192" t="s">
        <v>1272</v>
      </c>
      <c r="F1275" s="57" t="s">
        <v>1322</v>
      </c>
      <c r="G1275" s="58">
        <v>24</v>
      </c>
      <c r="H1275" s="95">
        <v>690</v>
      </c>
      <c r="I1275" s="58" t="s">
        <v>146</v>
      </c>
      <c r="J1275" s="58" t="s">
        <v>494</v>
      </c>
    </row>
    <row r="1276" s="2" customFormat="1" spans="1:10">
      <c r="A1276" s="57" t="s">
        <v>14</v>
      </c>
      <c r="B1276" s="58" t="s">
        <v>15</v>
      </c>
      <c r="C1276" s="58">
        <v>491</v>
      </c>
      <c r="D1276" s="58">
        <v>3390300000</v>
      </c>
      <c r="E1276" s="192" t="s">
        <v>1272</v>
      </c>
      <c r="F1276" s="57" t="s">
        <v>1323</v>
      </c>
      <c r="G1276" s="58">
        <v>60</v>
      </c>
      <c r="H1276" s="95">
        <v>754.2</v>
      </c>
      <c r="I1276" s="58" t="s">
        <v>146</v>
      </c>
      <c r="J1276" s="58" t="s">
        <v>494</v>
      </c>
    </row>
    <row r="1277" s="2" customFormat="1" spans="1:10">
      <c r="A1277" s="57" t="s">
        <v>14</v>
      </c>
      <c r="B1277" s="58" t="s">
        <v>15</v>
      </c>
      <c r="C1277" s="58">
        <v>491</v>
      </c>
      <c r="D1277" s="58">
        <v>3390300000</v>
      </c>
      <c r="E1277" s="192" t="s">
        <v>1272</v>
      </c>
      <c r="F1277" s="57" t="s">
        <v>1324</v>
      </c>
      <c r="G1277" s="58">
        <v>180</v>
      </c>
      <c r="H1277" s="95">
        <v>1116</v>
      </c>
      <c r="I1277" s="58" t="s">
        <v>146</v>
      </c>
      <c r="J1277" s="58" t="s">
        <v>494</v>
      </c>
    </row>
    <row r="1278" s="2" customFormat="1" spans="1:10">
      <c r="A1278" s="57" t="s">
        <v>14</v>
      </c>
      <c r="B1278" s="58" t="s">
        <v>15</v>
      </c>
      <c r="C1278" s="58">
        <v>491</v>
      </c>
      <c r="D1278" s="58">
        <v>3390300000</v>
      </c>
      <c r="E1278" s="192" t="s">
        <v>1272</v>
      </c>
      <c r="F1278" s="57" t="s">
        <v>1325</v>
      </c>
      <c r="G1278" s="58">
        <v>1200</v>
      </c>
      <c r="H1278" s="95">
        <v>1140</v>
      </c>
      <c r="I1278" s="58" t="s">
        <v>146</v>
      </c>
      <c r="J1278" s="58" t="s">
        <v>494</v>
      </c>
    </row>
    <row r="1279" s="2" customFormat="1" spans="1:10">
      <c r="A1279" s="57" t="s">
        <v>14</v>
      </c>
      <c r="B1279" s="58" t="s">
        <v>15</v>
      </c>
      <c r="C1279" s="58">
        <v>491</v>
      </c>
      <c r="D1279" s="58">
        <v>3390300000</v>
      </c>
      <c r="E1279" s="192" t="s">
        <v>1272</v>
      </c>
      <c r="F1279" s="57" t="s">
        <v>1326</v>
      </c>
      <c r="G1279" s="58">
        <v>360</v>
      </c>
      <c r="H1279" s="95">
        <v>828</v>
      </c>
      <c r="I1279" s="58" t="s">
        <v>146</v>
      </c>
      <c r="J1279" s="58" t="s">
        <v>494</v>
      </c>
    </row>
    <row r="1280" s="2" customFormat="1" spans="1:10">
      <c r="A1280" s="57" t="s">
        <v>14</v>
      </c>
      <c r="B1280" s="58" t="s">
        <v>15</v>
      </c>
      <c r="C1280" s="58">
        <v>491</v>
      </c>
      <c r="D1280" s="58">
        <v>3390300000</v>
      </c>
      <c r="E1280" s="192" t="s">
        <v>1272</v>
      </c>
      <c r="F1280" s="57" t="s">
        <v>1327</v>
      </c>
      <c r="G1280" s="58">
        <v>24</v>
      </c>
      <c r="H1280" s="95">
        <v>800</v>
      </c>
      <c r="I1280" s="58" t="s">
        <v>146</v>
      </c>
      <c r="J1280" s="58" t="s">
        <v>494</v>
      </c>
    </row>
    <row r="1281" s="2" customFormat="1" spans="1:10">
      <c r="A1281" s="57" t="s">
        <v>14</v>
      </c>
      <c r="B1281" s="58" t="s">
        <v>15</v>
      </c>
      <c r="C1281" s="58">
        <v>491</v>
      </c>
      <c r="D1281" s="58">
        <v>3390300000</v>
      </c>
      <c r="E1281" s="192" t="s">
        <v>1272</v>
      </c>
      <c r="F1281" s="57" t="s">
        <v>1328</v>
      </c>
      <c r="G1281" s="58">
        <v>24</v>
      </c>
      <c r="H1281" s="95">
        <v>190.8</v>
      </c>
      <c r="I1281" s="58" t="s">
        <v>146</v>
      </c>
      <c r="J1281" s="58" t="s">
        <v>494</v>
      </c>
    </row>
    <row r="1282" s="2" customFormat="1" spans="1:10">
      <c r="A1282" s="57" t="s">
        <v>14</v>
      </c>
      <c r="B1282" s="58" t="s">
        <v>15</v>
      </c>
      <c r="C1282" s="58">
        <v>491</v>
      </c>
      <c r="D1282" s="58">
        <v>3390300000</v>
      </c>
      <c r="E1282" s="192" t="s">
        <v>1272</v>
      </c>
      <c r="F1282" s="57" t="s">
        <v>1329</v>
      </c>
      <c r="G1282" s="58">
        <v>24</v>
      </c>
      <c r="H1282" s="95">
        <v>133.2</v>
      </c>
      <c r="I1282" s="58" t="s">
        <v>146</v>
      </c>
      <c r="J1282" s="58" t="s">
        <v>494</v>
      </c>
    </row>
    <row r="1283" s="2" customFormat="1" spans="1:10">
      <c r="A1283" s="57" t="s">
        <v>14</v>
      </c>
      <c r="B1283" s="58" t="s">
        <v>15</v>
      </c>
      <c r="C1283" s="58">
        <v>491</v>
      </c>
      <c r="D1283" s="58">
        <v>3390300000</v>
      </c>
      <c r="E1283" s="192" t="s">
        <v>1272</v>
      </c>
      <c r="F1283" s="57" t="s">
        <v>1330</v>
      </c>
      <c r="G1283" s="58">
        <v>60</v>
      </c>
      <c r="H1283" s="95">
        <v>352.8</v>
      </c>
      <c r="I1283" s="58" t="s">
        <v>146</v>
      </c>
      <c r="J1283" s="58" t="s">
        <v>494</v>
      </c>
    </row>
    <row r="1284" s="2" customFormat="1" spans="1:10">
      <c r="A1284" s="57" t="s">
        <v>14</v>
      </c>
      <c r="B1284" s="58" t="s">
        <v>15</v>
      </c>
      <c r="C1284" s="58">
        <v>491</v>
      </c>
      <c r="D1284" s="58">
        <v>3390300000</v>
      </c>
      <c r="E1284" s="192" t="s">
        <v>1272</v>
      </c>
      <c r="F1284" s="57" t="s">
        <v>1331</v>
      </c>
      <c r="G1284" s="58">
        <v>60</v>
      </c>
      <c r="H1284" s="95">
        <v>396</v>
      </c>
      <c r="I1284" s="58" t="s">
        <v>146</v>
      </c>
      <c r="J1284" s="58" t="s">
        <v>494</v>
      </c>
    </row>
    <row r="1285" s="2" customFormat="1" spans="1:10">
      <c r="A1285" s="57" t="s">
        <v>14</v>
      </c>
      <c r="B1285" s="58" t="s">
        <v>15</v>
      </c>
      <c r="C1285" s="58">
        <v>491</v>
      </c>
      <c r="D1285" s="58">
        <v>3390300000</v>
      </c>
      <c r="E1285" s="192" t="s">
        <v>1272</v>
      </c>
      <c r="F1285" s="57" t="s">
        <v>1332</v>
      </c>
      <c r="G1285" s="58">
        <v>1200</v>
      </c>
      <c r="H1285" s="95">
        <v>792</v>
      </c>
      <c r="I1285" s="58" t="s">
        <v>146</v>
      </c>
      <c r="J1285" s="58" t="s">
        <v>494</v>
      </c>
    </row>
    <row r="1286" s="2" customFormat="1" spans="1:10">
      <c r="A1286" s="57" t="s">
        <v>14</v>
      </c>
      <c r="B1286" s="58" t="s">
        <v>15</v>
      </c>
      <c r="C1286" s="58">
        <v>491</v>
      </c>
      <c r="D1286" s="58">
        <v>3390300000</v>
      </c>
      <c r="E1286" s="192" t="s">
        <v>1272</v>
      </c>
      <c r="F1286" s="57" t="s">
        <v>1333</v>
      </c>
      <c r="G1286" s="58">
        <v>600</v>
      </c>
      <c r="H1286" s="95">
        <v>444</v>
      </c>
      <c r="I1286" s="58" t="s">
        <v>146</v>
      </c>
      <c r="J1286" s="58" t="s">
        <v>494</v>
      </c>
    </row>
    <row r="1287" s="2" customFormat="1" spans="1:10">
      <c r="A1287" s="57" t="s">
        <v>14</v>
      </c>
      <c r="B1287" s="58" t="s">
        <v>15</v>
      </c>
      <c r="C1287" s="58">
        <v>491</v>
      </c>
      <c r="D1287" s="58">
        <v>3390300000</v>
      </c>
      <c r="E1287" s="192" t="s">
        <v>1272</v>
      </c>
      <c r="F1287" s="57" t="s">
        <v>1334</v>
      </c>
      <c r="G1287" s="58">
        <v>720</v>
      </c>
      <c r="H1287" s="95">
        <v>2332.8</v>
      </c>
      <c r="I1287" s="58" t="s">
        <v>146</v>
      </c>
      <c r="J1287" s="58" t="s">
        <v>494</v>
      </c>
    </row>
    <row r="1288" s="2" customFormat="1" spans="1:10">
      <c r="A1288" s="57" t="s">
        <v>14</v>
      </c>
      <c r="B1288" s="58" t="s">
        <v>15</v>
      </c>
      <c r="C1288" s="58">
        <v>491</v>
      </c>
      <c r="D1288" s="58">
        <v>3390300000</v>
      </c>
      <c r="E1288" s="192" t="s">
        <v>1272</v>
      </c>
      <c r="F1288" s="57" t="s">
        <v>1335</v>
      </c>
      <c r="G1288" s="58">
        <v>600</v>
      </c>
      <c r="H1288" s="95">
        <v>2094</v>
      </c>
      <c r="I1288" s="58" t="s">
        <v>146</v>
      </c>
      <c r="J1288" s="58" t="s">
        <v>494</v>
      </c>
    </row>
    <row r="1289" s="2" customFormat="1" spans="1:10">
      <c r="A1289" s="57" t="s">
        <v>14</v>
      </c>
      <c r="B1289" s="58" t="s">
        <v>15</v>
      </c>
      <c r="C1289" s="58">
        <v>491</v>
      </c>
      <c r="D1289" s="58">
        <v>3390300000</v>
      </c>
      <c r="E1289" s="192" t="s">
        <v>1272</v>
      </c>
      <c r="F1289" s="57" t="s">
        <v>1336</v>
      </c>
      <c r="G1289" s="58">
        <v>360</v>
      </c>
      <c r="H1289" s="95">
        <v>1299.6</v>
      </c>
      <c r="I1289" s="58" t="s">
        <v>146</v>
      </c>
      <c r="J1289" s="58" t="s">
        <v>494</v>
      </c>
    </row>
    <row r="1290" s="2" customFormat="1" spans="1:10">
      <c r="A1290" s="57" t="s">
        <v>14</v>
      </c>
      <c r="B1290" s="58" t="s">
        <v>15</v>
      </c>
      <c r="C1290" s="58">
        <v>491</v>
      </c>
      <c r="D1290" s="58">
        <v>3390300000</v>
      </c>
      <c r="E1290" s="192" t="s">
        <v>1272</v>
      </c>
      <c r="F1290" s="57" t="s">
        <v>1337</v>
      </c>
      <c r="G1290" s="58">
        <v>12</v>
      </c>
      <c r="H1290" s="95">
        <v>24</v>
      </c>
      <c r="I1290" s="58" t="s">
        <v>146</v>
      </c>
      <c r="J1290" s="58" t="s">
        <v>494</v>
      </c>
    </row>
    <row r="1291" s="2" customFormat="1" spans="1:10">
      <c r="A1291" s="57" t="s">
        <v>14</v>
      </c>
      <c r="B1291" s="58" t="s">
        <v>15</v>
      </c>
      <c r="C1291" s="58">
        <v>491</v>
      </c>
      <c r="D1291" s="58">
        <v>3390300000</v>
      </c>
      <c r="E1291" s="192" t="s">
        <v>1272</v>
      </c>
      <c r="F1291" s="57" t="s">
        <v>1338</v>
      </c>
      <c r="G1291" s="58">
        <v>180</v>
      </c>
      <c r="H1291" s="95">
        <v>154.8</v>
      </c>
      <c r="I1291" s="58" t="s">
        <v>146</v>
      </c>
      <c r="J1291" s="58" t="s">
        <v>494</v>
      </c>
    </row>
    <row r="1292" s="2" customFormat="1" spans="1:10">
      <c r="A1292" s="57" t="s">
        <v>14</v>
      </c>
      <c r="B1292" s="58" t="s">
        <v>15</v>
      </c>
      <c r="C1292" s="58">
        <v>491</v>
      </c>
      <c r="D1292" s="58">
        <v>3390300000</v>
      </c>
      <c r="E1292" s="192" t="s">
        <v>1272</v>
      </c>
      <c r="F1292" s="57" t="s">
        <v>1339</v>
      </c>
      <c r="G1292" s="58">
        <v>360</v>
      </c>
      <c r="H1292" s="95">
        <v>291.6</v>
      </c>
      <c r="I1292" s="58" t="s">
        <v>146</v>
      </c>
      <c r="J1292" s="58" t="s">
        <v>494</v>
      </c>
    </row>
    <row r="1293" s="2" customFormat="1" spans="1:10">
      <c r="A1293" s="57" t="s">
        <v>14</v>
      </c>
      <c r="B1293" s="58" t="s">
        <v>15</v>
      </c>
      <c r="C1293" s="58">
        <v>491</v>
      </c>
      <c r="D1293" s="58">
        <v>3390300000</v>
      </c>
      <c r="E1293" s="192" t="s">
        <v>1272</v>
      </c>
      <c r="F1293" s="57" t="s">
        <v>1340</v>
      </c>
      <c r="G1293" s="58">
        <v>180</v>
      </c>
      <c r="H1293" s="95">
        <v>160.2</v>
      </c>
      <c r="I1293" s="58" t="s">
        <v>146</v>
      </c>
      <c r="J1293" s="58" t="s">
        <v>494</v>
      </c>
    </row>
    <row r="1294" s="2" customFormat="1" spans="1:10">
      <c r="A1294" s="57" t="s">
        <v>14</v>
      </c>
      <c r="B1294" s="58" t="s">
        <v>15</v>
      </c>
      <c r="C1294" s="58">
        <v>491</v>
      </c>
      <c r="D1294" s="58">
        <v>3390300000</v>
      </c>
      <c r="E1294" s="192" t="s">
        <v>1272</v>
      </c>
      <c r="F1294" s="57" t="s">
        <v>1341</v>
      </c>
      <c r="G1294" s="58">
        <v>12</v>
      </c>
      <c r="H1294" s="95">
        <v>146.04</v>
      </c>
      <c r="I1294" s="58" t="s">
        <v>146</v>
      </c>
      <c r="J1294" s="58" t="s">
        <v>494</v>
      </c>
    </row>
    <row r="1295" s="2" customFormat="1" spans="1:10">
      <c r="A1295" s="57" t="s">
        <v>14</v>
      </c>
      <c r="B1295" s="58" t="s">
        <v>15</v>
      </c>
      <c r="C1295" s="58">
        <v>491</v>
      </c>
      <c r="D1295" s="58">
        <v>3390300000</v>
      </c>
      <c r="E1295" s="192" t="s">
        <v>1272</v>
      </c>
      <c r="F1295" s="57" t="s">
        <v>1342</v>
      </c>
      <c r="G1295" s="58">
        <v>240</v>
      </c>
      <c r="H1295" s="95">
        <v>2920.8</v>
      </c>
      <c r="I1295" s="58" t="s">
        <v>146</v>
      </c>
      <c r="J1295" s="58" t="s">
        <v>494</v>
      </c>
    </row>
    <row r="1296" s="2" customFormat="1" spans="1:10">
      <c r="A1296" s="57" t="s">
        <v>14</v>
      </c>
      <c r="B1296" s="58" t="s">
        <v>15</v>
      </c>
      <c r="C1296" s="58">
        <v>491</v>
      </c>
      <c r="D1296" s="58">
        <v>3390300000</v>
      </c>
      <c r="E1296" s="192" t="s">
        <v>1272</v>
      </c>
      <c r="F1296" s="57" t="s">
        <v>1343</v>
      </c>
      <c r="G1296" s="58">
        <v>120</v>
      </c>
      <c r="H1296" s="95">
        <v>1454.4</v>
      </c>
      <c r="I1296" s="58" t="s">
        <v>146</v>
      </c>
      <c r="J1296" s="58" t="s">
        <v>494</v>
      </c>
    </row>
    <row r="1297" s="2" customFormat="1" spans="1:10">
      <c r="A1297" s="57" t="s">
        <v>14</v>
      </c>
      <c r="B1297" s="58" t="s">
        <v>15</v>
      </c>
      <c r="C1297" s="58">
        <v>491</v>
      </c>
      <c r="D1297" s="58">
        <v>3390300000</v>
      </c>
      <c r="E1297" s="192" t="s">
        <v>1272</v>
      </c>
      <c r="F1297" s="57" t="s">
        <v>1344</v>
      </c>
      <c r="G1297" s="58">
        <v>240</v>
      </c>
      <c r="H1297" s="95">
        <v>2880</v>
      </c>
      <c r="I1297" s="58" t="s">
        <v>146</v>
      </c>
      <c r="J1297" s="58" t="s">
        <v>494</v>
      </c>
    </row>
    <row r="1298" s="2" customFormat="1" spans="1:10">
      <c r="A1298" s="57" t="s">
        <v>14</v>
      </c>
      <c r="B1298" s="58" t="s">
        <v>15</v>
      </c>
      <c r="C1298" s="58">
        <v>491</v>
      </c>
      <c r="D1298" s="58">
        <v>3390300000</v>
      </c>
      <c r="E1298" s="192" t="s">
        <v>1272</v>
      </c>
      <c r="F1298" s="57" t="s">
        <v>1345</v>
      </c>
      <c r="G1298" s="58">
        <v>60</v>
      </c>
      <c r="H1298" s="95">
        <v>699</v>
      </c>
      <c r="I1298" s="58" t="s">
        <v>146</v>
      </c>
      <c r="J1298" s="58" t="s">
        <v>494</v>
      </c>
    </row>
    <row r="1299" s="2" customFormat="1" spans="1:10">
      <c r="A1299" s="57" t="s">
        <v>14</v>
      </c>
      <c r="B1299" s="58" t="s">
        <v>15</v>
      </c>
      <c r="C1299" s="58">
        <v>491</v>
      </c>
      <c r="D1299" s="58">
        <v>3390300000</v>
      </c>
      <c r="E1299" s="192" t="s">
        <v>1272</v>
      </c>
      <c r="F1299" s="57" t="s">
        <v>1346</v>
      </c>
      <c r="G1299" s="58">
        <v>720</v>
      </c>
      <c r="H1299" s="95">
        <v>4492.8</v>
      </c>
      <c r="I1299" s="58" t="s">
        <v>146</v>
      </c>
      <c r="J1299" s="58" t="s">
        <v>494</v>
      </c>
    </row>
    <row r="1300" s="2" customFormat="1" spans="1:10">
      <c r="A1300" s="57" t="s">
        <v>14</v>
      </c>
      <c r="B1300" s="58" t="s">
        <v>15</v>
      </c>
      <c r="C1300" s="58">
        <v>491</v>
      </c>
      <c r="D1300" s="58">
        <v>3390300000</v>
      </c>
      <c r="E1300" s="192" t="s">
        <v>1272</v>
      </c>
      <c r="F1300" s="57" t="s">
        <v>1347</v>
      </c>
      <c r="G1300" s="58">
        <v>360</v>
      </c>
      <c r="H1300" s="95">
        <v>6706.8</v>
      </c>
      <c r="I1300" s="58" t="s">
        <v>146</v>
      </c>
      <c r="J1300" s="58" t="s">
        <v>494</v>
      </c>
    </row>
    <row r="1301" s="2" customFormat="1" spans="1:10">
      <c r="A1301" s="57" t="s">
        <v>14</v>
      </c>
      <c r="B1301" s="58" t="s">
        <v>15</v>
      </c>
      <c r="C1301" s="58">
        <v>491</v>
      </c>
      <c r="D1301" s="58">
        <v>3390300000</v>
      </c>
      <c r="E1301" s="192" t="s">
        <v>1272</v>
      </c>
      <c r="F1301" s="57" t="s">
        <v>1348</v>
      </c>
      <c r="G1301" s="58">
        <v>1200</v>
      </c>
      <c r="H1301" s="95">
        <v>120</v>
      </c>
      <c r="I1301" s="58" t="s">
        <v>146</v>
      </c>
      <c r="J1301" s="58" t="s">
        <v>494</v>
      </c>
    </row>
    <row r="1302" s="2" customFormat="1" spans="1:10">
      <c r="A1302" s="57" t="s">
        <v>14</v>
      </c>
      <c r="B1302" s="58" t="s">
        <v>15</v>
      </c>
      <c r="C1302" s="58">
        <v>491</v>
      </c>
      <c r="D1302" s="58">
        <v>3390300000</v>
      </c>
      <c r="E1302" s="192" t="s">
        <v>1272</v>
      </c>
      <c r="F1302" s="57" t="s">
        <v>1349</v>
      </c>
      <c r="G1302" s="58">
        <v>1200</v>
      </c>
      <c r="H1302" s="95">
        <v>624</v>
      </c>
      <c r="I1302" s="58" t="s">
        <v>146</v>
      </c>
      <c r="J1302" s="58" t="s">
        <v>494</v>
      </c>
    </row>
    <row r="1303" s="2" customFormat="1" spans="1:10">
      <c r="A1303" s="57" t="s">
        <v>14</v>
      </c>
      <c r="B1303" s="58" t="s">
        <v>15</v>
      </c>
      <c r="C1303" s="58">
        <v>491</v>
      </c>
      <c r="D1303" s="58">
        <v>3390300000</v>
      </c>
      <c r="E1303" s="192" t="s">
        <v>1272</v>
      </c>
      <c r="F1303" s="57" t="s">
        <v>1350</v>
      </c>
      <c r="G1303" s="58">
        <v>12000</v>
      </c>
      <c r="H1303" s="95">
        <v>5640</v>
      </c>
      <c r="I1303" s="58" t="s">
        <v>146</v>
      </c>
      <c r="J1303" s="58" t="s">
        <v>494</v>
      </c>
    </row>
    <row r="1304" s="2" customFormat="1" spans="1:10">
      <c r="A1304" s="57" t="s">
        <v>14</v>
      </c>
      <c r="B1304" s="58" t="s">
        <v>15</v>
      </c>
      <c r="C1304" s="58">
        <v>491</v>
      </c>
      <c r="D1304" s="58">
        <v>3390300000</v>
      </c>
      <c r="E1304" s="192" t="s">
        <v>1272</v>
      </c>
      <c r="F1304" s="57" t="s">
        <v>1351</v>
      </c>
      <c r="G1304" s="58">
        <v>1800</v>
      </c>
      <c r="H1304" s="95">
        <v>8010</v>
      </c>
      <c r="I1304" s="58" t="s">
        <v>146</v>
      </c>
      <c r="J1304" s="58" t="s">
        <v>494</v>
      </c>
    </row>
    <row r="1305" s="2" customFormat="1" spans="1:10">
      <c r="A1305" s="57" t="s">
        <v>14</v>
      </c>
      <c r="B1305" s="58" t="s">
        <v>15</v>
      </c>
      <c r="C1305" s="58">
        <v>491</v>
      </c>
      <c r="D1305" s="58">
        <v>3390300000</v>
      </c>
      <c r="E1305" s="192" t="s">
        <v>1272</v>
      </c>
      <c r="F1305" s="57" t="s">
        <v>1352</v>
      </c>
      <c r="G1305" s="58">
        <v>420</v>
      </c>
      <c r="H1305" s="95">
        <v>2079</v>
      </c>
      <c r="I1305" s="58" t="s">
        <v>146</v>
      </c>
      <c r="J1305" s="58" t="s">
        <v>494</v>
      </c>
    </row>
    <row r="1306" s="2" customFormat="1" spans="1:10">
      <c r="A1306" s="57" t="s">
        <v>14</v>
      </c>
      <c r="B1306" s="58" t="s">
        <v>15</v>
      </c>
      <c r="C1306" s="58">
        <v>491</v>
      </c>
      <c r="D1306" s="58">
        <v>3390300000</v>
      </c>
      <c r="E1306" s="192" t="s">
        <v>1272</v>
      </c>
      <c r="F1306" s="57" t="s">
        <v>1353</v>
      </c>
      <c r="G1306" s="58">
        <v>240</v>
      </c>
      <c r="H1306" s="95">
        <v>1461.6</v>
      </c>
      <c r="I1306" s="58" t="s">
        <v>146</v>
      </c>
      <c r="J1306" s="58" t="s">
        <v>494</v>
      </c>
    </row>
    <row r="1307" s="2" customFormat="1" spans="1:10">
      <c r="A1307" s="57" t="s">
        <v>14</v>
      </c>
      <c r="B1307" s="58" t="s">
        <v>15</v>
      </c>
      <c r="C1307" s="58">
        <v>491</v>
      </c>
      <c r="D1307" s="58">
        <v>3390300000</v>
      </c>
      <c r="E1307" s="192" t="s">
        <v>1272</v>
      </c>
      <c r="F1307" s="57" t="s">
        <v>1354</v>
      </c>
      <c r="G1307" s="58">
        <v>1200</v>
      </c>
      <c r="H1307" s="95">
        <v>12120</v>
      </c>
      <c r="I1307" s="58" t="s">
        <v>146</v>
      </c>
      <c r="J1307" s="58" t="s">
        <v>494</v>
      </c>
    </row>
    <row r="1308" s="2" customFormat="1" spans="1:10">
      <c r="A1308" s="57" t="s">
        <v>91</v>
      </c>
      <c r="B1308" s="58" t="s">
        <v>15</v>
      </c>
      <c r="C1308" s="58">
        <v>493</v>
      </c>
      <c r="D1308" s="58">
        <v>3390300000</v>
      </c>
      <c r="E1308" s="59">
        <v>150010020000</v>
      </c>
      <c r="F1308" s="39" t="s">
        <v>1355</v>
      </c>
      <c r="G1308" s="58" t="s">
        <v>1356</v>
      </c>
      <c r="H1308" s="44">
        <v>4000</v>
      </c>
      <c r="I1308" s="58" t="s">
        <v>1357</v>
      </c>
      <c r="J1308" s="58" t="s">
        <v>389</v>
      </c>
    </row>
    <row r="1309" s="2" customFormat="1" spans="1:10">
      <c r="A1309" s="57" t="s">
        <v>91</v>
      </c>
      <c r="B1309" s="58" t="s">
        <v>15</v>
      </c>
      <c r="C1309" s="58">
        <v>493</v>
      </c>
      <c r="D1309" s="58">
        <v>3390300000</v>
      </c>
      <c r="E1309" s="59">
        <v>150010020000</v>
      </c>
      <c r="F1309" s="39" t="s">
        <v>530</v>
      </c>
      <c r="G1309" s="58" t="s">
        <v>1356</v>
      </c>
      <c r="H1309" s="95">
        <v>36120</v>
      </c>
      <c r="I1309" s="58" t="s">
        <v>1358</v>
      </c>
      <c r="J1309" s="58" t="s">
        <v>511</v>
      </c>
    </row>
    <row r="1310" s="2" customFormat="1" spans="1:10">
      <c r="A1310" s="57" t="s">
        <v>91</v>
      </c>
      <c r="B1310" s="58" t="s">
        <v>15</v>
      </c>
      <c r="C1310" s="58">
        <v>493</v>
      </c>
      <c r="D1310" s="58">
        <v>3390300000</v>
      </c>
      <c r="E1310" s="59">
        <v>150010020000</v>
      </c>
      <c r="F1310" s="39" t="s">
        <v>1359</v>
      </c>
      <c r="G1310" s="58" t="s">
        <v>1356</v>
      </c>
      <c r="H1310" s="95">
        <v>2000</v>
      </c>
      <c r="I1310" s="58" t="s">
        <v>1357</v>
      </c>
      <c r="J1310" s="58" t="s">
        <v>389</v>
      </c>
    </row>
    <row r="1311" s="2" customFormat="1" ht="30" spans="1:10">
      <c r="A1311" s="57" t="s">
        <v>91</v>
      </c>
      <c r="B1311" s="58" t="s">
        <v>92</v>
      </c>
      <c r="C1311" s="58">
        <v>493</v>
      </c>
      <c r="D1311" s="58">
        <v>3390300000</v>
      </c>
      <c r="E1311" s="59">
        <v>150010020000</v>
      </c>
      <c r="F1311" s="39" t="s">
        <v>1360</v>
      </c>
      <c r="G1311" s="58" t="s">
        <v>1356</v>
      </c>
      <c r="H1311" s="95">
        <v>2000</v>
      </c>
      <c r="I1311" s="58" t="s">
        <v>1361</v>
      </c>
      <c r="J1311" s="58" t="s">
        <v>511</v>
      </c>
    </row>
    <row r="1312" s="2" customFormat="1" spans="1:10">
      <c r="A1312" s="57" t="s">
        <v>91</v>
      </c>
      <c r="B1312" s="58" t="s">
        <v>92</v>
      </c>
      <c r="C1312" s="58">
        <v>493</v>
      </c>
      <c r="D1312" s="58">
        <v>3390300000</v>
      </c>
      <c r="E1312" s="59">
        <v>150010020000</v>
      </c>
      <c r="F1312" s="39" t="s">
        <v>1362</v>
      </c>
      <c r="G1312" s="58" t="s">
        <v>1356</v>
      </c>
      <c r="H1312" s="95">
        <v>2000</v>
      </c>
      <c r="I1312" s="58" t="s">
        <v>1363</v>
      </c>
      <c r="J1312" s="58" t="s">
        <v>499</v>
      </c>
    </row>
    <row r="1313" s="2" customFormat="1" spans="1:10">
      <c r="A1313" s="57" t="s">
        <v>91</v>
      </c>
      <c r="B1313" s="58" t="s">
        <v>15</v>
      </c>
      <c r="C1313" s="58">
        <v>493</v>
      </c>
      <c r="D1313" s="58">
        <v>3390300000</v>
      </c>
      <c r="E1313" s="59">
        <v>150010020000</v>
      </c>
      <c r="F1313" s="39" t="s">
        <v>1364</v>
      </c>
      <c r="G1313" s="58" t="s">
        <v>1356</v>
      </c>
      <c r="H1313" s="44">
        <v>2000</v>
      </c>
      <c r="I1313" s="58" t="s">
        <v>1357</v>
      </c>
      <c r="J1313" s="58" t="s">
        <v>389</v>
      </c>
    </row>
    <row r="1314" s="2" customFormat="1" spans="1:10">
      <c r="A1314" s="57" t="s">
        <v>91</v>
      </c>
      <c r="B1314" s="58" t="s">
        <v>15</v>
      </c>
      <c r="C1314" s="58">
        <v>493</v>
      </c>
      <c r="D1314" s="58">
        <v>3390300000</v>
      </c>
      <c r="E1314" s="59">
        <v>150010020000</v>
      </c>
      <c r="F1314" s="39" t="s">
        <v>1365</v>
      </c>
      <c r="G1314" s="58" t="s">
        <v>1356</v>
      </c>
      <c r="H1314" s="95">
        <v>1000</v>
      </c>
      <c r="I1314" s="58" t="s">
        <v>1366</v>
      </c>
      <c r="J1314" s="58" t="s">
        <v>511</v>
      </c>
    </row>
    <row r="1315" s="2" customFormat="1" spans="1:10">
      <c r="A1315" s="57" t="s">
        <v>91</v>
      </c>
      <c r="B1315" s="58" t="s">
        <v>92</v>
      </c>
      <c r="C1315" s="58">
        <v>493</v>
      </c>
      <c r="D1315" s="58">
        <v>3390300000</v>
      </c>
      <c r="E1315" s="59">
        <v>150010020000</v>
      </c>
      <c r="F1315" s="39" t="s">
        <v>1367</v>
      </c>
      <c r="G1315" s="58" t="s">
        <v>1356</v>
      </c>
      <c r="H1315" s="95">
        <v>2000</v>
      </c>
      <c r="I1315" s="58" t="s">
        <v>1366</v>
      </c>
      <c r="J1315" s="58" t="s">
        <v>511</v>
      </c>
    </row>
    <row r="1316" s="2" customFormat="1" ht="30" spans="1:10">
      <c r="A1316" s="57" t="s">
        <v>91</v>
      </c>
      <c r="B1316" s="58" t="s">
        <v>15</v>
      </c>
      <c r="C1316" s="58">
        <v>493</v>
      </c>
      <c r="D1316" s="58">
        <v>3390300000</v>
      </c>
      <c r="E1316" s="192" t="s">
        <v>1368</v>
      </c>
      <c r="F1316" s="39" t="s">
        <v>1369</v>
      </c>
      <c r="G1316" s="58" t="s">
        <v>1356</v>
      </c>
      <c r="H1316" s="95">
        <v>4000</v>
      </c>
      <c r="I1316" s="58" t="s">
        <v>1366</v>
      </c>
      <c r="J1316" s="58" t="s">
        <v>511</v>
      </c>
    </row>
    <row r="1317" s="2" customFormat="1" spans="1:12">
      <c r="A1317" s="57" t="s">
        <v>1370</v>
      </c>
      <c r="B1317" s="58" t="s">
        <v>15</v>
      </c>
      <c r="C1317" s="58">
        <v>494</v>
      </c>
      <c r="D1317" s="62">
        <v>33909100000</v>
      </c>
      <c r="E1317" s="59">
        <v>150010020000</v>
      </c>
      <c r="F1317" s="57" t="s">
        <v>1371</v>
      </c>
      <c r="G1317" s="64">
        <v>3</v>
      </c>
      <c r="H1317" s="95">
        <v>4542</v>
      </c>
      <c r="I1317" s="58" t="s">
        <v>146</v>
      </c>
      <c r="J1317" s="58" t="s">
        <v>19</v>
      </c>
      <c r="L1317" s="100"/>
    </row>
    <row r="1318" s="2" customFormat="1" spans="1:12">
      <c r="A1318" s="57" t="s">
        <v>1370</v>
      </c>
      <c r="B1318" s="58" t="s">
        <v>15</v>
      </c>
      <c r="C1318" s="58">
        <v>494</v>
      </c>
      <c r="D1318" s="62">
        <v>33909100000</v>
      </c>
      <c r="E1318" s="59">
        <v>150010020000</v>
      </c>
      <c r="F1318" s="57" t="s">
        <v>1372</v>
      </c>
      <c r="G1318" s="64">
        <v>20</v>
      </c>
      <c r="H1318" s="95">
        <v>8680</v>
      </c>
      <c r="I1318" s="58" t="s">
        <v>146</v>
      </c>
      <c r="J1318" s="58" t="s">
        <v>19</v>
      </c>
      <c r="L1318" s="100"/>
    </row>
    <row r="1319" s="2" customFormat="1" spans="1:12">
      <c r="A1319" s="57" t="s">
        <v>119</v>
      </c>
      <c r="B1319" s="58" t="s">
        <v>92</v>
      </c>
      <c r="C1319" s="58">
        <v>495</v>
      </c>
      <c r="D1319" s="62">
        <v>44905200000</v>
      </c>
      <c r="E1319" s="59">
        <v>150010020000</v>
      </c>
      <c r="F1319" s="57" t="s">
        <v>1373</v>
      </c>
      <c r="G1319" s="64" t="s">
        <v>98</v>
      </c>
      <c r="H1319" s="95">
        <v>30000</v>
      </c>
      <c r="I1319" s="40" t="s">
        <v>18</v>
      </c>
      <c r="J1319" s="58" t="s">
        <v>151</v>
      </c>
      <c r="L1319" s="100"/>
    </row>
    <row r="1320" spans="1:10">
      <c r="A1320" s="34" t="s">
        <v>1374</v>
      </c>
      <c r="B1320" s="35"/>
      <c r="C1320" s="35"/>
      <c r="D1320" s="36"/>
      <c r="E1320" s="37"/>
      <c r="F1320" s="34"/>
      <c r="G1320" s="35"/>
      <c r="H1320" s="38"/>
      <c r="I1320" s="35"/>
      <c r="J1320" s="35"/>
    </row>
    <row r="1321" spans="1:10">
      <c r="A1321" s="39" t="s">
        <v>1375</v>
      </c>
      <c r="B1321" s="40" t="s">
        <v>15</v>
      </c>
      <c r="C1321" s="40">
        <v>499</v>
      </c>
      <c r="D1321" s="41">
        <v>33504300000</v>
      </c>
      <c r="E1321" s="191" t="s">
        <v>16</v>
      </c>
      <c r="F1321" s="39" t="s">
        <v>1376</v>
      </c>
      <c r="G1321" s="40">
        <v>12</v>
      </c>
      <c r="H1321" s="45">
        <f>(8500+6000)*12</f>
        <v>174000</v>
      </c>
      <c r="I1321" s="40" t="s">
        <v>18</v>
      </c>
      <c r="J1321" s="40" t="s">
        <v>19</v>
      </c>
    </row>
    <row r="1322" spans="1:10">
      <c r="A1322" s="39" t="s">
        <v>1375</v>
      </c>
      <c r="B1322" s="40" t="s">
        <v>15</v>
      </c>
      <c r="C1322" s="40">
        <v>499</v>
      </c>
      <c r="D1322" s="41">
        <v>33504300000</v>
      </c>
      <c r="E1322" s="191" t="s">
        <v>16</v>
      </c>
      <c r="F1322" s="39" t="s">
        <v>1377</v>
      </c>
      <c r="G1322" s="40">
        <v>12</v>
      </c>
      <c r="H1322" s="45">
        <f>(7800+6000)*12</f>
        <v>165600</v>
      </c>
      <c r="I1322" s="40" t="s">
        <v>18</v>
      </c>
      <c r="J1322" s="40" t="s">
        <v>19</v>
      </c>
    </row>
    <row r="1323" spans="1:10">
      <c r="A1323" s="39" t="s">
        <v>1375</v>
      </c>
      <c r="B1323" s="40" t="s">
        <v>15</v>
      </c>
      <c r="C1323" s="40">
        <v>499</v>
      </c>
      <c r="D1323" s="41">
        <v>33504300000</v>
      </c>
      <c r="E1323" s="191" t="s">
        <v>16</v>
      </c>
      <c r="F1323" s="39" t="s">
        <v>1378</v>
      </c>
      <c r="G1323" s="40">
        <v>12</v>
      </c>
      <c r="H1323" s="45">
        <f>(6000+3000)*12</f>
        <v>108000</v>
      </c>
      <c r="I1323" s="40" t="s">
        <v>18</v>
      </c>
      <c r="J1323" s="40" t="s">
        <v>19</v>
      </c>
    </row>
    <row r="1324" spans="1:10">
      <c r="A1324" s="39" t="s">
        <v>1375</v>
      </c>
      <c r="B1324" s="40" t="s">
        <v>15</v>
      </c>
      <c r="C1324" s="40">
        <v>499</v>
      </c>
      <c r="D1324" s="41">
        <v>33504300000</v>
      </c>
      <c r="E1324" s="191" t="s">
        <v>16</v>
      </c>
      <c r="F1324" s="39" t="s">
        <v>1379</v>
      </c>
      <c r="G1324" s="40">
        <v>12</v>
      </c>
      <c r="H1324" s="45">
        <f>(19000+4000)*12</f>
        <v>276000</v>
      </c>
      <c r="I1324" s="40" t="s">
        <v>18</v>
      </c>
      <c r="J1324" s="40" t="s">
        <v>19</v>
      </c>
    </row>
    <row r="1325" spans="1:10">
      <c r="A1325" s="39" t="s">
        <v>1375</v>
      </c>
      <c r="B1325" s="40" t="s">
        <v>15</v>
      </c>
      <c r="C1325" s="40">
        <v>499</v>
      </c>
      <c r="D1325" s="41">
        <v>33504300000</v>
      </c>
      <c r="E1325" s="191" t="s">
        <v>16</v>
      </c>
      <c r="F1325" s="39" t="s">
        <v>1380</v>
      </c>
      <c r="G1325" s="40">
        <v>12</v>
      </c>
      <c r="H1325" s="45">
        <f>(16751+6000)*12</f>
        <v>273012</v>
      </c>
      <c r="I1325" s="40" t="s">
        <v>18</v>
      </c>
      <c r="J1325" s="40" t="s">
        <v>19</v>
      </c>
    </row>
    <row r="1326" spans="1:10">
      <c r="A1326" s="39" t="s">
        <v>91</v>
      </c>
      <c r="B1326" s="40" t="s">
        <v>15</v>
      </c>
      <c r="C1326" s="40">
        <v>500</v>
      </c>
      <c r="D1326" s="41">
        <v>33903900000</v>
      </c>
      <c r="E1326" s="191" t="s">
        <v>16</v>
      </c>
      <c r="F1326" s="39" t="s">
        <v>1381</v>
      </c>
      <c r="G1326" s="40">
        <v>12</v>
      </c>
      <c r="H1326" s="45">
        <v>9000</v>
      </c>
      <c r="I1326" s="40" t="s">
        <v>18</v>
      </c>
      <c r="J1326" s="40" t="s">
        <v>19</v>
      </c>
    </row>
    <row r="1327" ht="30" spans="1:10">
      <c r="A1327" s="39" t="s">
        <v>91</v>
      </c>
      <c r="B1327" s="40" t="s">
        <v>15</v>
      </c>
      <c r="C1327" s="40">
        <v>500</v>
      </c>
      <c r="D1327" s="41">
        <v>33903900000</v>
      </c>
      <c r="E1327" s="191" t="s">
        <v>16</v>
      </c>
      <c r="F1327" s="39" t="s">
        <v>1382</v>
      </c>
      <c r="G1327" s="40">
        <v>12</v>
      </c>
      <c r="H1327" s="45">
        <v>11000</v>
      </c>
      <c r="I1327" s="40" t="s">
        <v>18</v>
      </c>
      <c r="J1327" s="40" t="s">
        <v>19</v>
      </c>
    </row>
    <row r="1328" spans="1:10">
      <c r="A1328" s="39" t="s">
        <v>91</v>
      </c>
      <c r="B1328" s="40" t="s">
        <v>15</v>
      </c>
      <c r="C1328" s="40">
        <v>500</v>
      </c>
      <c r="D1328" s="41">
        <v>33903900000</v>
      </c>
      <c r="E1328" s="191" t="s">
        <v>16</v>
      </c>
      <c r="F1328" s="39" t="s">
        <v>1383</v>
      </c>
      <c r="G1328" s="40">
        <v>12</v>
      </c>
      <c r="H1328" s="45">
        <v>60000</v>
      </c>
      <c r="I1328" s="40" t="s">
        <v>18</v>
      </c>
      <c r="J1328" s="40" t="s">
        <v>19</v>
      </c>
    </row>
    <row r="1329" spans="1:10">
      <c r="A1329" s="39" t="s">
        <v>91</v>
      </c>
      <c r="B1329" s="40" t="s">
        <v>15</v>
      </c>
      <c r="C1329" s="40">
        <v>501</v>
      </c>
      <c r="D1329" s="41">
        <v>33913900000</v>
      </c>
      <c r="E1329" s="191" t="s">
        <v>16</v>
      </c>
      <c r="F1329" s="39" t="s">
        <v>1384</v>
      </c>
      <c r="G1329" s="40">
        <v>12</v>
      </c>
      <c r="H1329" s="45">
        <v>5000</v>
      </c>
      <c r="I1329" s="40" t="s">
        <v>18</v>
      </c>
      <c r="J1329" s="40" t="s">
        <v>19</v>
      </c>
    </row>
    <row r="1330" spans="1:10">
      <c r="A1330" s="34" t="s">
        <v>1385</v>
      </c>
      <c r="B1330" s="35"/>
      <c r="C1330" s="35"/>
      <c r="D1330" s="36"/>
      <c r="E1330" s="37"/>
      <c r="F1330" s="34"/>
      <c r="G1330" s="35"/>
      <c r="H1330" s="38"/>
      <c r="I1330" s="35"/>
      <c r="J1330" s="35"/>
    </row>
    <row r="1331" s="9" customFormat="1" spans="1:26">
      <c r="A1331" s="47" t="s">
        <v>14</v>
      </c>
      <c r="B1331" s="50" t="s">
        <v>15</v>
      </c>
      <c r="C1331" s="50">
        <v>508</v>
      </c>
      <c r="D1331" s="91">
        <v>33903000000</v>
      </c>
      <c r="E1331" s="94">
        <v>160000000000</v>
      </c>
      <c r="F1331" s="39" t="s">
        <v>1386</v>
      </c>
      <c r="G1331" s="50">
        <v>60</v>
      </c>
      <c r="H1331" s="121">
        <v>66</v>
      </c>
      <c r="I1331" s="50" t="s">
        <v>1387</v>
      </c>
      <c r="J1331" s="50" t="s">
        <v>494</v>
      </c>
      <c r="K1331" s="122"/>
      <c r="L1331" s="123"/>
      <c r="M1331" s="123"/>
      <c r="N1331" s="123"/>
      <c r="O1331" s="123"/>
      <c r="P1331" s="123"/>
      <c r="Q1331" s="123"/>
      <c r="R1331" s="123"/>
      <c r="S1331" s="123"/>
      <c r="T1331" s="123"/>
      <c r="U1331" s="123"/>
      <c r="V1331" s="123"/>
      <c r="W1331" s="123"/>
      <c r="X1331" s="123"/>
      <c r="Y1331" s="123"/>
      <c r="Z1331" s="123"/>
    </row>
    <row r="1332" s="9" customFormat="1" ht="30" spans="1:26">
      <c r="A1332" s="47" t="s">
        <v>14</v>
      </c>
      <c r="B1332" s="50" t="s">
        <v>15</v>
      </c>
      <c r="C1332" s="50">
        <v>508</v>
      </c>
      <c r="D1332" s="91">
        <v>33903000000</v>
      </c>
      <c r="E1332" s="94">
        <v>160000000000</v>
      </c>
      <c r="F1332" s="39" t="s">
        <v>1388</v>
      </c>
      <c r="G1332" s="50">
        <v>300</v>
      </c>
      <c r="H1332" s="121">
        <v>1500</v>
      </c>
      <c r="I1332" s="50" t="s">
        <v>1387</v>
      </c>
      <c r="J1332" s="50" t="s">
        <v>494</v>
      </c>
      <c r="K1332" s="122"/>
      <c r="L1332" s="123"/>
      <c r="M1332" s="123"/>
      <c r="N1332" s="123"/>
      <c r="O1332" s="123"/>
      <c r="P1332" s="123"/>
      <c r="Q1332" s="123"/>
      <c r="R1332" s="123"/>
      <c r="S1332" s="123"/>
      <c r="T1332" s="123"/>
      <c r="U1332" s="123"/>
      <c r="V1332" s="123"/>
      <c r="W1332" s="123"/>
      <c r="X1332" s="123"/>
      <c r="Y1332" s="123"/>
      <c r="Z1332" s="123"/>
    </row>
    <row r="1333" s="9" customFormat="1" spans="1:26">
      <c r="A1333" s="47" t="s">
        <v>14</v>
      </c>
      <c r="B1333" s="50" t="s">
        <v>15</v>
      </c>
      <c r="C1333" s="50">
        <v>508</v>
      </c>
      <c r="D1333" s="91">
        <v>33903000000</v>
      </c>
      <c r="E1333" s="94">
        <v>160000000000</v>
      </c>
      <c r="F1333" s="39" t="s">
        <v>1389</v>
      </c>
      <c r="G1333" s="50">
        <v>24</v>
      </c>
      <c r="H1333" s="121">
        <v>384</v>
      </c>
      <c r="I1333" s="50" t="s">
        <v>1387</v>
      </c>
      <c r="J1333" s="50" t="s">
        <v>494</v>
      </c>
      <c r="K1333" s="122"/>
      <c r="L1333" s="123"/>
      <c r="M1333" s="123"/>
      <c r="N1333" s="123"/>
      <c r="O1333" s="123"/>
      <c r="P1333" s="123"/>
      <c r="Q1333" s="123"/>
      <c r="R1333" s="123"/>
      <c r="S1333" s="123"/>
      <c r="T1333" s="123"/>
      <c r="U1333" s="123"/>
      <c r="V1333" s="123"/>
      <c r="W1333" s="123"/>
      <c r="X1333" s="123"/>
      <c r="Y1333" s="123"/>
      <c r="Z1333" s="123"/>
    </row>
    <row r="1334" s="9" customFormat="1" spans="1:26">
      <c r="A1334" s="47" t="s">
        <v>14</v>
      </c>
      <c r="B1334" s="50" t="s">
        <v>15</v>
      </c>
      <c r="C1334" s="50">
        <v>508</v>
      </c>
      <c r="D1334" s="91">
        <v>33903000000</v>
      </c>
      <c r="E1334" s="94">
        <v>160000000000</v>
      </c>
      <c r="F1334" s="39" t="s">
        <v>1390</v>
      </c>
      <c r="G1334" s="50">
        <v>900</v>
      </c>
      <c r="H1334" s="121">
        <v>1800</v>
      </c>
      <c r="I1334" s="50" t="s">
        <v>1387</v>
      </c>
      <c r="J1334" s="50" t="s">
        <v>494</v>
      </c>
      <c r="K1334" s="122"/>
      <c r="L1334" s="123"/>
      <c r="M1334" s="123"/>
      <c r="N1334" s="123"/>
      <c r="O1334" s="123"/>
      <c r="P1334" s="123"/>
      <c r="Q1334" s="123"/>
      <c r="R1334" s="123"/>
      <c r="S1334" s="123"/>
      <c r="T1334" s="123"/>
      <c r="U1334" s="123"/>
      <c r="V1334" s="123"/>
      <c r="W1334" s="123"/>
      <c r="X1334" s="123"/>
      <c r="Y1334" s="123"/>
      <c r="Z1334" s="123"/>
    </row>
    <row r="1335" s="9" customFormat="1" spans="1:26">
      <c r="A1335" s="47" t="s">
        <v>14</v>
      </c>
      <c r="B1335" s="50" t="s">
        <v>15</v>
      </c>
      <c r="C1335" s="50">
        <v>508</v>
      </c>
      <c r="D1335" s="91">
        <v>33903000000</v>
      </c>
      <c r="E1335" s="94">
        <v>160000000000</v>
      </c>
      <c r="F1335" s="39" t="s">
        <v>1391</v>
      </c>
      <c r="G1335" s="50">
        <v>900</v>
      </c>
      <c r="H1335" s="121">
        <v>1800</v>
      </c>
      <c r="I1335" s="50" t="s">
        <v>1387</v>
      </c>
      <c r="J1335" s="50" t="s">
        <v>494</v>
      </c>
      <c r="K1335" s="122"/>
      <c r="L1335" s="123"/>
      <c r="M1335" s="123"/>
      <c r="N1335" s="123"/>
      <c r="O1335" s="123"/>
      <c r="P1335" s="123"/>
      <c r="Q1335" s="123"/>
      <c r="R1335" s="123"/>
      <c r="S1335" s="123"/>
      <c r="T1335" s="123"/>
      <c r="U1335" s="123"/>
      <c r="V1335" s="123"/>
      <c r="W1335" s="123"/>
      <c r="X1335" s="123"/>
      <c r="Y1335" s="123"/>
      <c r="Z1335" s="123"/>
    </row>
    <row r="1336" s="9" customFormat="1" spans="1:26">
      <c r="A1336" s="47" t="s">
        <v>14</v>
      </c>
      <c r="B1336" s="50" t="s">
        <v>15</v>
      </c>
      <c r="C1336" s="50">
        <v>508</v>
      </c>
      <c r="D1336" s="91">
        <v>33903000000</v>
      </c>
      <c r="E1336" s="94">
        <v>160000000000</v>
      </c>
      <c r="F1336" s="39" t="s">
        <v>1392</v>
      </c>
      <c r="G1336" s="50">
        <v>10</v>
      </c>
      <c r="H1336" s="121">
        <v>270</v>
      </c>
      <c r="I1336" s="50" t="s">
        <v>1387</v>
      </c>
      <c r="J1336" s="50" t="s">
        <v>494</v>
      </c>
      <c r="K1336" s="122"/>
      <c r="L1336" s="123"/>
      <c r="M1336" s="123"/>
      <c r="N1336" s="123"/>
      <c r="O1336" s="123"/>
      <c r="P1336" s="123"/>
      <c r="Q1336" s="123"/>
      <c r="R1336" s="123"/>
      <c r="S1336" s="123"/>
      <c r="T1336" s="123"/>
      <c r="U1336" s="123"/>
      <c r="V1336" s="123"/>
      <c r="W1336" s="123"/>
      <c r="X1336" s="123"/>
      <c r="Y1336" s="123"/>
      <c r="Z1336" s="123"/>
    </row>
    <row r="1337" s="9" customFormat="1" spans="1:26">
      <c r="A1337" s="47" t="s">
        <v>14</v>
      </c>
      <c r="B1337" s="50" t="s">
        <v>15</v>
      </c>
      <c r="C1337" s="50">
        <v>508</v>
      </c>
      <c r="D1337" s="91">
        <v>33903000000</v>
      </c>
      <c r="E1337" s="94">
        <v>160000000000</v>
      </c>
      <c r="F1337" s="39" t="s">
        <v>1393</v>
      </c>
      <c r="G1337" s="50">
        <v>10</v>
      </c>
      <c r="H1337" s="121">
        <v>260</v>
      </c>
      <c r="I1337" s="50" t="s">
        <v>1387</v>
      </c>
      <c r="J1337" s="50" t="s">
        <v>494</v>
      </c>
      <c r="K1337" s="122"/>
      <c r="L1337" s="123"/>
      <c r="M1337" s="123"/>
      <c r="N1337" s="123"/>
      <c r="O1337" s="123"/>
      <c r="P1337" s="123"/>
      <c r="Q1337" s="123"/>
      <c r="R1337" s="123"/>
      <c r="S1337" s="123"/>
      <c r="T1337" s="123"/>
      <c r="U1337" s="123"/>
      <c r="V1337" s="123"/>
      <c r="W1337" s="123"/>
      <c r="X1337" s="123"/>
      <c r="Y1337" s="123"/>
      <c r="Z1337" s="123"/>
    </row>
    <row r="1338" s="9" customFormat="1" spans="1:26">
      <c r="A1338" s="47" t="s">
        <v>14</v>
      </c>
      <c r="B1338" s="50" t="s">
        <v>15</v>
      </c>
      <c r="C1338" s="50">
        <v>508</v>
      </c>
      <c r="D1338" s="91">
        <v>33903000000</v>
      </c>
      <c r="E1338" s="94">
        <v>160000000000</v>
      </c>
      <c r="F1338" s="39" t="s">
        <v>1394</v>
      </c>
      <c r="G1338" s="50">
        <v>10</v>
      </c>
      <c r="H1338" s="121">
        <v>150</v>
      </c>
      <c r="I1338" s="50" t="s">
        <v>1387</v>
      </c>
      <c r="J1338" s="50" t="s">
        <v>494</v>
      </c>
      <c r="K1338" s="122"/>
      <c r="L1338" s="123"/>
      <c r="M1338" s="123"/>
      <c r="N1338" s="123"/>
      <c r="O1338" s="123"/>
      <c r="P1338" s="123"/>
      <c r="Q1338" s="123"/>
      <c r="R1338" s="123"/>
      <c r="S1338" s="123"/>
      <c r="T1338" s="123"/>
      <c r="U1338" s="123"/>
      <c r="V1338" s="123"/>
      <c r="W1338" s="123"/>
      <c r="X1338" s="123"/>
      <c r="Y1338" s="123"/>
      <c r="Z1338" s="123"/>
    </row>
    <row r="1339" s="9" customFormat="1" spans="1:26">
      <c r="A1339" s="47" t="s">
        <v>14</v>
      </c>
      <c r="B1339" s="50" t="s">
        <v>15</v>
      </c>
      <c r="C1339" s="50">
        <v>508</v>
      </c>
      <c r="D1339" s="91">
        <v>33903000000</v>
      </c>
      <c r="E1339" s="94">
        <v>160000000000</v>
      </c>
      <c r="F1339" s="39" t="s">
        <v>1395</v>
      </c>
      <c r="G1339" s="50">
        <v>70</v>
      </c>
      <c r="H1339" s="121">
        <v>1680</v>
      </c>
      <c r="I1339" s="50" t="s">
        <v>1387</v>
      </c>
      <c r="J1339" s="50" t="s">
        <v>494</v>
      </c>
      <c r="K1339" s="122"/>
      <c r="L1339" s="123"/>
      <c r="M1339" s="123"/>
      <c r="N1339" s="123"/>
      <c r="O1339" s="123"/>
      <c r="P1339" s="123"/>
      <c r="Q1339" s="123"/>
      <c r="R1339" s="123"/>
      <c r="S1339" s="123"/>
      <c r="T1339" s="123"/>
      <c r="U1339" s="123"/>
      <c r="V1339" s="123"/>
      <c r="W1339" s="123"/>
      <c r="X1339" s="123"/>
      <c r="Y1339" s="123"/>
      <c r="Z1339" s="123"/>
    </row>
    <row r="1340" s="9" customFormat="1" spans="1:26">
      <c r="A1340" s="47" t="s">
        <v>14</v>
      </c>
      <c r="B1340" s="50" t="s">
        <v>15</v>
      </c>
      <c r="C1340" s="50">
        <v>508</v>
      </c>
      <c r="D1340" s="91">
        <v>33903000000</v>
      </c>
      <c r="E1340" s="94">
        <v>160000000000</v>
      </c>
      <c r="F1340" s="39" t="s">
        <v>1396</v>
      </c>
      <c r="G1340" s="50">
        <v>5000</v>
      </c>
      <c r="H1340" s="121">
        <v>3500</v>
      </c>
      <c r="I1340" s="50" t="s">
        <v>1387</v>
      </c>
      <c r="J1340" s="50" t="s">
        <v>494</v>
      </c>
      <c r="K1340" s="122"/>
      <c r="L1340" s="123"/>
      <c r="M1340" s="123"/>
      <c r="N1340" s="123"/>
      <c r="O1340" s="123"/>
      <c r="P1340" s="123"/>
      <c r="Q1340" s="123"/>
      <c r="R1340" s="123"/>
      <c r="S1340" s="123"/>
      <c r="T1340" s="123"/>
      <c r="U1340" s="123"/>
      <c r="V1340" s="123"/>
      <c r="W1340" s="123"/>
      <c r="X1340" s="123"/>
      <c r="Y1340" s="123"/>
      <c r="Z1340" s="123"/>
    </row>
    <row r="1341" s="9" customFormat="1" spans="1:26">
      <c r="A1341" s="47" t="s">
        <v>14</v>
      </c>
      <c r="B1341" s="50" t="s">
        <v>15</v>
      </c>
      <c r="C1341" s="50">
        <v>508</v>
      </c>
      <c r="D1341" s="91">
        <v>33903000000</v>
      </c>
      <c r="E1341" s="94">
        <v>160000000000</v>
      </c>
      <c r="F1341" s="39" t="s">
        <v>1397</v>
      </c>
      <c r="G1341" s="50">
        <v>3</v>
      </c>
      <c r="H1341" s="121">
        <v>45</v>
      </c>
      <c r="I1341" s="50" t="s">
        <v>1387</v>
      </c>
      <c r="J1341" s="50" t="s">
        <v>494</v>
      </c>
      <c r="K1341" s="122"/>
      <c r="L1341" s="123"/>
      <c r="M1341" s="123"/>
      <c r="N1341" s="123"/>
      <c r="O1341" s="123"/>
      <c r="P1341" s="123"/>
      <c r="Q1341" s="123"/>
      <c r="R1341" s="123"/>
      <c r="S1341" s="123"/>
      <c r="T1341" s="123"/>
      <c r="U1341" s="123"/>
      <c r="V1341" s="123"/>
      <c r="W1341" s="123"/>
      <c r="X1341" s="123"/>
      <c r="Y1341" s="123"/>
      <c r="Z1341" s="123"/>
    </row>
    <row r="1342" s="9" customFormat="1" spans="1:26">
      <c r="A1342" s="47" t="s">
        <v>14</v>
      </c>
      <c r="B1342" s="50" t="s">
        <v>15</v>
      </c>
      <c r="C1342" s="50">
        <v>508</v>
      </c>
      <c r="D1342" s="91">
        <v>33903000000</v>
      </c>
      <c r="E1342" s="94">
        <v>160000000000</v>
      </c>
      <c r="F1342" s="39" t="s">
        <v>1398</v>
      </c>
      <c r="G1342" s="50">
        <v>100</v>
      </c>
      <c r="H1342" s="121">
        <v>180</v>
      </c>
      <c r="I1342" s="50" t="s">
        <v>1387</v>
      </c>
      <c r="J1342" s="50" t="s">
        <v>494</v>
      </c>
      <c r="K1342" s="122"/>
      <c r="L1342" s="123"/>
      <c r="M1342" s="123"/>
      <c r="N1342" s="123"/>
      <c r="O1342" s="123"/>
      <c r="P1342" s="123"/>
      <c r="Q1342" s="123"/>
      <c r="R1342" s="123"/>
      <c r="S1342" s="123"/>
      <c r="T1342" s="123"/>
      <c r="U1342" s="123"/>
      <c r="V1342" s="123"/>
      <c r="W1342" s="123"/>
      <c r="X1342" s="123"/>
      <c r="Y1342" s="123"/>
      <c r="Z1342" s="123"/>
    </row>
    <row r="1343" s="9" customFormat="1" spans="1:26">
      <c r="A1343" s="47" t="s">
        <v>14</v>
      </c>
      <c r="B1343" s="50" t="s">
        <v>15</v>
      </c>
      <c r="C1343" s="50">
        <v>508</v>
      </c>
      <c r="D1343" s="91">
        <v>33903000000</v>
      </c>
      <c r="E1343" s="94">
        <v>160000000000</v>
      </c>
      <c r="F1343" s="39" t="s">
        <v>1399</v>
      </c>
      <c r="G1343" s="50">
        <v>30</v>
      </c>
      <c r="H1343" s="121">
        <v>75</v>
      </c>
      <c r="I1343" s="50" t="s">
        <v>1387</v>
      </c>
      <c r="J1343" s="50" t="s">
        <v>494</v>
      </c>
      <c r="K1343" s="122"/>
      <c r="L1343" s="123"/>
      <c r="M1343" s="123"/>
      <c r="N1343" s="123"/>
      <c r="O1343" s="123"/>
      <c r="P1343" s="123"/>
      <c r="Q1343" s="123"/>
      <c r="R1343" s="123"/>
      <c r="S1343" s="123"/>
      <c r="T1343" s="123"/>
      <c r="U1343" s="123"/>
      <c r="V1343" s="123"/>
      <c r="W1343" s="123"/>
      <c r="X1343" s="123"/>
      <c r="Y1343" s="123"/>
      <c r="Z1343" s="123"/>
    </row>
    <row r="1344" s="9" customFormat="1" spans="1:26">
      <c r="A1344" s="47" t="s">
        <v>14</v>
      </c>
      <c r="B1344" s="50" t="s">
        <v>15</v>
      </c>
      <c r="C1344" s="50">
        <v>508</v>
      </c>
      <c r="D1344" s="91">
        <v>33903000000</v>
      </c>
      <c r="E1344" s="94">
        <v>160000000000</v>
      </c>
      <c r="F1344" s="39" t="s">
        <v>1400</v>
      </c>
      <c r="G1344" s="50">
        <v>100</v>
      </c>
      <c r="H1344" s="121">
        <v>880</v>
      </c>
      <c r="I1344" s="50" t="s">
        <v>1387</v>
      </c>
      <c r="J1344" s="50" t="s">
        <v>494</v>
      </c>
      <c r="K1344" s="122"/>
      <c r="L1344" s="123"/>
      <c r="M1344" s="123"/>
      <c r="N1344" s="123"/>
      <c r="O1344" s="123"/>
      <c r="P1344" s="123"/>
      <c r="Q1344" s="123"/>
      <c r="R1344" s="123"/>
      <c r="S1344" s="123"/>
      <c r="T1344" s="123"/>
      <c r="U1344" s="123"/>
      <c r="V1344" s="123"/>
      <c r="W1344" s="123"/>
      <c r="X1344" s="123"/>
      <c r="Y1344" s="123"/>
      <c r="Z1344" s="123"/>
    </row>
    <row r="1345" s="9" customFormat="1" spans="1:26">
      <c r="A1345" s="47" t="s">
        <v>14</v>
      </c>
      <c r="B1345" s="50" t="s">
        <v>15</v>
      </c>
      <c r="C1345" s="50">
        <v>508</v>
      </c>
      <c r="D1345" s="91">
        <v>33903000000</v>
      </c>
      <c r="E1345" s="94">
        <v>160000000000</v>
      </c>
      <c r="F1345" s="39" t="s">
        <v>1401</v>
      </c>
      <c r="G1345" s="50">
        <v>2</v>
      </c>
      <c r="H1345" s="121">
        <v>80</v>
      </c>
      <c r="I1345" s="50" t="s">
        <v>1387</v>
      </c>
      <c r="J1345" s="50" t="s">
        <v>494</v>
      </c>
      <c r="K1345" s="122"/>
      <c r="L1345" s="123"/>
      <c r="M1345" s="123"/>
      <c r="N1345" s="123"/>
      <c r="O1345" s="123"/>
      <c r="P1345" s="123"/>
      <c r="Q1345" s="123"/>
      <c r="R1345" s="123"/>
      <c r="S1345" s="123"/>
      <c r="T1345" s="123"/>
      <c r="U1345" s="123"/>
      <c r="V1345" s="123"/>
      <c r="W1345" s="123"/>
      <c r="X1345" s="123"/>
      <c r="Y1345" s="123"/>
      <c r="Z1345" s="123"/>
    </row>
    <row r="1346" s="9" customFormat="1" spans="1:26">
      <c r="A1346" s="47" t="s">
        <v>14</v>
      </c>
      <c r="B1346" s="50" t="s">
        <v>15</v>
      </c>
      <c r="C1346" s="50">
        <v>508</v>
      </c>
      <c r="D1346" s="91">
        <v>33903000000</v>
      </c>
      <c r="E1346" s="94">
        <v>160000000000</v>
      </c>
      <c r="F1346" s="39" t="s">
        <v>1402</v>
      </c>
      <c r="G1346" s="50">
        <v>15</v>
      </c>
      <c r="H1346" s="121">
        <v>750</v>
      </c>
      <c r="I1346" s="50" t="s">
        <v>1387</v>
      </c>
      <c r="J1346" s="50" t="s">
        <v>494</v>
      </c>
      <c r="K1346" s="122"/>
      <c r="L1346" s="123"/>
      <c r="M1346" s="123"/>
      <c r="N1346" s="123"/>
      <c r="O1346" s="123"/>
      <c r="P1346" s="123"/>
      <c r="Q1346" s="123"/>
      <c r="R1346" s="123"/>
      <c r="S1346" s="123"/>
      <c r="T1346" s="123"/>
      <c r="U1346" s="123"/>
      <c r="V1346" s="123"/>
      <c r="W1346" s="123"/>
      <c r="X1346" s="123"/>
      <c r="Y1346" s="123"/>
      <c r="Z1346" s="123"/>
    </row>
    <row r="1347" s="9" customFormat="1" spans="1:26">
      <c r="A1347" s="47" t="s">
        <v>14</v>
      </c>
      <c r="B1347" s="50" t="s">
        <v>15</v>
      </c>
      <c r="C1347" s="50">
        <v>508</v>
      </c>
      <c r="D1347" s="91">
        <v>33903000000</v>
      </c>
      <c r="E1347" s="94">
        <v>160000000000</v>
      </c>
      <c r="F1347" s="39" t="s">
        <v>1403</v>
      </c>
      <c r="G1347" s="50">
        <v>24</v>
      </c>
      <c r="H1347" s="121">
        <v>192</v>
      </c>
      <c r="I1347" s="50" t="s">
        <v>1387</v>
      </c>
      <c r="J1347" s="50" t="s">
        <v>494</v>
      </c>
      <c r="K1347" s="122"/>
      <c r="L1347" s="123"/>
      <c r="M1347" s="123"/>
      <c r="N1347" s="123"/>
      <c r="O1347" s="123"/>
      <c r="P1347" s="123"/>
      <c r="Q1347" s="123"/>
      <c r="R1347" s="123"/>
      <c r="S1347" s="123"/>
      <c r="T1347" s="123"/>
      <c r="U1347" s="123"/>
      <c r="V1347" s="123"/>
      <c r="W1347" s="123"/>
      <c r="X1347" s="123"/>
      <c r="Y1347" s="123"/>
      <c r="Z1347" s="123"/>
    </row>
    <row r="1348" s="9" customFormat="1" spans="1:26">
      <c r="A1348" s="47" t="s">
        <v>14</v>
      </c>
      <c r="B1348" s="50" t="s">
        <v>15</v>
      </c>
      <c r="C1348" s="50">
        <v>508</v>
      </c>
      <c r="D1348" s="91">
        <v>33903000000</v>
      </c>
      <c r="E1348" s="94">
        <v>160000000000</v>
      </c>
      <c r="F1348" s="39" t="s">
        <v>1404</v>
      </c>
      <c r="G1348" s="50">
        <v>200</v>
      </c>
      <c r="H1348" s="121">
        <v>200</v>
      </c>
      <c r="I1348" s="50" t="s">
        <v>1387</v>
      </c>
      <c r="J1348" s="50" t="s">
        <v>494</v>
      </c>
      <c r="K1348" s="122"/>
      <c r="L1348" s="123"/>
      <c r="M1348" s="123"/>
      <c r="N1348" s="123"/>
      <c r="O1348" s="123"/>
      <c r="P1348" s="123"/>
      <c r="Q1348" s="123"/>
      <c r="R1348" s="123"/>
      <c r="S1348" s="123"/>
      <c r="T1348" s="123"/>
      <c r="U1348" s="123"/>
      <c r="V1348" s="123"/>
      <c r="W1348" s="123"/>
      <c r="X1348" s="123"/>
      <c r="Y1348" s="123"/>
      <c r="Z1348" s="123"/>
    </row>
    <row r="1349" s="9" customFormat="1" ht="30" spans="1:26">
      <c r="A1349" s="47" t="s">
        <v>14</v>
      </c>
      <c r="B1349" s="50" t="s">
        <v>15</v>
      </c>
      <c r="C1349" s="50">
        <v>508</v>
      </c>
      <c r="D1349" s="91">
        <v>33903000000</v>
      </c>
      <c r="E1349" s="94">
        <v>160000000000</v>
      </c>
      <c r="F1349" s="39" t="s">
        <v>1405</v>
      </c>
      <c r="G1349" s="50">
        <v>50</v>
      </c>
      <c r="H1349" s="121">
        <v>250</v>
      </c>
      <c r="I1349" s="50" t="s">
        <v>1387</v>
      </c>
      <c r="J1349" s="50" t="s">
        <v>494</v>
      </c>
      <c r="K1349" s="122"/>
      <c r="L1349" s="123"/>
      <c r="M1349" s="123"/>
      <c r="N1349" s="123"/>
      <c r="O1349" s="123"/>
      <c r="P1349" s="123"/>
      <c r="Q1349" s="123"/>
      <c r="R1349" s="123"/>
      <c r="S1349" s="123"/>
      <c r="T1349" s="123"/>
      <c r="U1349" s="123"/>
      <c r="V1349" s="123"/>
      <c r="W1349" s="123"/>
      <c r="X1349" s="123"/>
      <c r="Y1349" s="123"/>
      <c r="Z1349" s="123"/>
    </row>
    <row r="1350" s="9" customFormat="1" ht="30" spans="1:26">
      <c r="A1350" s="47" t="s">
        <v>14</v>
      </c>
      <c r="B1350" s="50" t="s">
        <v>15</v>
      </c>
      <c r="C1350" s="50">
        <v>508</v>
      </c>
      <c r="D1350" s="91">
        <v>33903000000</v>
      </c>
      <c r="E1350" s="94">
        <v>160000000000</v>
      </c>
      <c r="F1350" s="39" t="s">
        <v>1406</v>
      </c>
      <c r="G1350" s="50">
        <v>50</v>
      </c>
      <c r="H1350" s="121">
        <v>250</v>
      </c>
      <c r="I1350" s="50" t="s">
        <v>1387</v>
      </c>
      <c r="J1350" s="50" t="s">
        <v>494</v>
      </c>
      <c r="K1350" s="122"/>
      <c r="L1350" s="123"/>
      <c r="M1350" s="123"/>
      <c r="N1350" s="123"/>
      <c r="O1350" s="123"/>
      <c r="P1350" s="123"/>
      <c r="Q1350" s="123"/>
      <c r="R1350" s="123"/>
      <c r="S1350" s="123"/>
      <c r="T1350" s="123"/>
      <c r="U1350" s="123"/>
      <c r="V1350" s="123"/>
      <c r="W1350" s="123"/>
      <c r="X1350" s="123"/>
      <c r="Y1350" s="123"/>
      <c r="Z1350" s="123"/>
    </row>
    <row r="1351" s="9" customFormat="1" spans="1:26">
      <c r="A1351" s="47" t="s">
        <v>14</v>
      </c>
      <c r="B1351" s="50" t="s">
        <v>15</v>
      </c>
      <c r="C1351" s="50">
        <v>508</v>
      </c>
      <c r="D1351" s="91">
        <v>33903000000</v>
      </c>
      <c r="E1351" s="94">
        <v>160000000000</v>
      </c>
      <c r="F1351" s="39" t="s">
        <v>1407</v>
      </c>
      <c r="G1351" s="50">
        <v>100</v>
      </c>
      <c r="H1351" s="121">
        <v>240</v>
      </c>
      <c r="I1351" s="50" t="s">
        <v>1387</v>
      </c>
      <c r="J1351" s="50" t="s">
        <v>494</v>
      </c>
      <c r="K1351" s="122"/>
      <c r="L1351" s="123"/>
      <c r="M1351" s="123"/>
      <c r="N1351" s="123"/>
      <c r="O1351" s="123"/>
      <c r="P1351" s="123"/>
      <c r="Q1351" s="123"/>
      <c r="R1351" s="123"/>
      <c r="S1351" s="123"/>
      <c r="T1351" s="123"/>
      <c r="U1351" s="123"/>
      <c r="V1351" s="123"/>
      <c r="W1351" s="123"/>
      <c r="X1351" s="123"/>
      <c r="Y1351" s="123"/>
      <c r="Z1351" s="123"/>
    </row>
    <row r="1352" s="9" customFormat="1" spans="1:26">
      <c r="A1352" s="47"/>
      <c r="B1352" s="50"/>
      <c r="C1352" s="50">
        <v>508</v>
      </c>
      <c r="D1352" s="91">
        <v>33903000000</v>
      </c>
      <c r="E1352" s="94">
        <v>160000000000</v>
      </c>
      <c r="F1352" s="39" t="s">
        <v>1408</v>
      </c>
      <c r="G1352" s="50">
        <v>10</v>
      </c>
      <c r="H1352" s="121">
        <v>200</v>
      </c>
      <c r="I1352" s="50"/>
      <c r="J1352" s="50"/>
      <c r="K1352" s="122"/>
      <c r="L1352" s="123"/>
      <c r="M1352" s="123"/>
      <c r="N1352" s="123"/>
      <c r="O1352" s="123"/>
      <c r="P1352" s="123"/>
      <c r="Q1352" s="123"/>
      <c r="R1352" s="123"/>
      <c r="S1352" s="123"/>
      <c r="T1352" s="123"/>
      <c r="U1352" s="123"/>
      <c r="V1352" s="123"/>
      <c r="W1352" s="123"/>
      <c r="X1352" s="123"/>
      <c r="Y1352" s="123"/>
      <c r="Z1352" s="123"/>
    </row>
    <row r="1353" s="9" customFormat="1" spans="1:26">
      <c r="A1353" s="47" t="s">
        <v>14</v>
      </c>
      <c r="B1353" s="50" t="s">
        <v>15</v>
      </c>
      <c r="C1353" s="50">
        <v>508</v>
      </c>
      <c r="D1353" s="91">
        <v>33903000000</v>
      </c>
      <c r="E1353" s="94">
        <v>160000000000</v>
      </c>
      <c r="F1353" s="39" t="s">
        <v>1409</v>
      </c>
      <c r="G1353" s="50">
        <v>200</v>
      </c>
      <c r="H1353" s="121">
        <v>400</v>
      </c>
      <c r="I1353" s="50" t="s">
        <v>1387</v>
      </c>
      <c r="J1353" s="50" t="s">
        <v>494</v>
      </c>
      <c r="K1353" s="122"/>
      <c r="L1353" s="123"/>
      <c r="M1353" s="123"/>
      <c r="N1353" s="123"/>
      <c r="O1353" s="123"/>
      <c r="P1353" s="123"/>
      <c r="Q1353" s="123"/>
      <c r="R1353" s="123"/>
      <c r="S1353" s="123"/>
      <c r="T1353" s="123"/>
      <c r="U1353" s="123"/>
      <c r="V1353" s="123"/>
      <c r="W1353" s="123"/>
      <c r="X1353" s="123"/>
      <c r="Y1353" s="123"/>
      <c r="Z1353" s="123"/>
    </row>
    <row r="1354" s="9" customFormat="1" spans="1:26">
      <c r="A1354" s="47" t="s">
        <v>14</v>
      </c>
      <c r="B1354" s="50" t="s">
        <v>92</v>
      </c>
      <c r="C1354" s="50">
        <v>508</v>
      </c>
      <c r="D1354" s="91">
        <v>33903000000</v>
      </c>
      <c r="E1354" s="94">
        <v>160000000000</v>
      </c>
      <c r="F1354" s="39" t="s">
        <v>1410</v>
      </c>
      <c r="G1354" s="124">
        <v>2000</v>
      </c>
      <c r="H1354" s="121">
        <v>40000</v>
      </c>
      <c r="I1354" s="50" t="s">
        <v>1411</v>
      </c>
      <c r="J1354" s="50" t="s">
        <v>494</v>
      </c>
      <c r="K1354" s="122"/>
      <c r="L1354" s="123"/>
      <c r="M1354" s="123"/>
      <c r="N1354" s="123"/>
      <c r="O1354" s="123"/>
      <c r="P1354" s="123"/>
      <c r="Q1354" s="123"/>
      <c r="R1354" s="123"/>
      <c r="S1354" s="123"/>
      <c r="T1354" s="123"/>
      <c r="U1354" s="123"/>
      <c r="V1354" s="123"/>
      <c r="W1354" s="123"/>
      <c r="X1354" s="123"/>
      <c r="Y1354" s="123"/>
      <c r="Z1354" s="123"/>
    </row>
    <row r="1355" s="9" customFormat="1" spans="1:26">
      <c r="A1355" s="47" t="s">
        <v>14</v>
      </c>
      <c r="B1355" s="50" t="s">
        <v>15</v>
      </c>
      <c r="C1355" s="50">
        <v>508</v>
      </c>
      <c r="D1355" s="91">
        <v>33903000000</v>
      </c>
      <c r="E1355" s="94">
        <v>160000000000</v>
      </c>
      <c r="F1355" s="39" t="s">
        <v>1412</v>
      </c>
      <c r="G1355" s="50">
        <v>3</v>
      </c>
      <c r="H1355" s="121">
        <v>210</v>
      </c>
      <c r="I1355" s="50" t="s">
        <v>1411</v>
      </c>
      <c r="J1355" s="50" t="s">
        <v>494</v>
      </c>
      <c r="K1355" s="122"/>
      <c r="L1355" s="123"/>
      <c r="M1355" s="123"/>
      <c r="N1355" s="123"/>
      <c r="O1355" s="123"/>
      <c r="P1355" s="123"/>
      <c r="Q1355" s="123"/>
      <c r="R1355" s="123"/>
      <c r="S1355" s="123"/>
      <c r="T1355" s="123"/>
      <c r="U1355" s="123"/>
      <c r="V1355" s="123"/>
      <c r="W1355" s="123"/>
      <c r="X1355" s="123"/>
      <c r="Y1355" s="123"/>
      <c r="Z1355" s="123"/>
    </row>
    <row r="1356" s="9" customFormat="1" spans="1:26">
      <c r="A1356" s="47" t="s">
        <v>14</v>
      </c>
      <c r="B1356" s="50" t="s">
        <v>15</v>
      </c>
      <c r="C1356" s="50">
        <v>508</v>
      </c>
      <c r="D1356" s="91">
        <v>33903000000</v>
      </c>
      <c r="E1356" s="94">
        <v>160000000000</v>
      </c>
      <c r="F1356" s="39" t="s">
        <v>1413</v>
      </c>
      <c r="G1356" s="50">
        <v>20</v>
      </c>
      <c r="H1356" s="121">
        <v>80</v>
      </c>
      <c r="I1356" s="50" t="s">
        <v>1387</v>
      </c>
      <c r="J1356" s="50" t="s">
        <v>494</v>
      </c>
      <c r="K1356" s="122"/>
      <c r="L1356" s="123"/>
      <c r="M1356" s="123"/>
      <c r="N1356" s="123"/>
      <c r="O1356" s="123"/>
      <c r="P1356" s="123"/>
      <c r="Q1356" s="123"/>
      <c r="R1356" s="123"/>
      <c r="S1356" s="123"/>
      <c r="T1356" s="123"/>
      <c r="U1356" s="123"/>
      <c r="V1356" s="123"/>
      <c r="W1356" s="123"/>
      <c r="X1356" s="123"/>
      <c r="Y1356" s="123"/>
      <c r="Z1356" s="123"/>
    </row>
    <row r="1357" s="9" customFormat="1" spans="1:26">
      <c r="A1357" s="47" t="s">
        <v>14</v>
      </c>
      <c r="B1357" s="50" t="s">
        <v>15</v>
      </c>
      <c r="C1357" s="50">
        <v>508</v>
      </c>
      <c r="D1357" s="91">
        <v>33903000000</v>
      </c>
      <c r="E1357" s="94">
        <v>160000000000</v>
      </c>
      <c r="F1357" s="39" t="s">
        <v>1414</v>
      </c>
      <c r="G1357" s="50">
        <v>5</v>
      </c>
      <c r="H1357" s="121">
        <v>75</v>
      </c>
      <c r="I1357" s="50" t="s">
        <v>1387</v>
      </c>
      <c r="J1357" s="50" t="s">
        <v>1415</v>
      </c>
      <c r="K1357" s="122"/>
      <c r="L1357" s="123"/>
      <c r="M1357" s="123"/>
      <c r="N1357" s="123"/>
      <c r="O1357" s="123"/>
      <c r="P1357" s="123"/>
      <c r="Q1357" s="123"/>
      <c r="R1357" s="123"/>
      <c r="S1357" s="123"/>
      <c r="T1357" s="123"/>
      <c r="U1357" s="123"/>
      <c r="V1357" s="123"/>
      <c r="W1357" s="123"/>
      <c r="X1357" s="123"/>
      <c r="Y1357" s="123"/>
      <c r="Z1357" s="123"/>
    </row>
    <row r="1358" s="9" customFormat="1" spans="1:26">
      <c r="A1358" s="47" t="s">
        <v>14</v>
      </c>
      <c r="B1358" s="50" t="s">
        <v>92</v>
      </c>
      <c r="C1358" s="50">
        <v>508</v>
      </c>
      <c r="D1358" s="91">
        <v>33903000000</v>
      </c>
      <c r="E1358" s="94">
        <v>160000000000</v>
      </c>
      <c r="F1358" s="39" t="s">
        <v>1416</v>
      </c>
      <c r="G1358" s="50">
        <v>5</v>
      </c>
      <c r="H1358" s="121">
        <v>75</v>
      </c>
      <c r="I1358" s="50" t="s">
        <v>1411</v>
      </c>
      <c r="J1358" s="50" t="s">
        <v>494</v>
      </c>
      <c r="K1358" s="122"/>
      <c r="L1358" s="123"/>
      <c r="M1358" s="123"/>
      <c r="N1358" s="123"/>
      <c r="O1358" s="123"/>
      <c r="P1358" s="123"/>
      <c r="Q1358" s="123"/>
      <c r="R1358" s="123"/>
      <c r="S1358" s="123"/>
      <c r="T1358" s="123"/>
      <c r="U1358" s="123"/>
      <c r="V1358" s="123"/>
      <c r="W1358" s="123"/>
      <c r="X1358" s="123"/>
      <c r="Y1358" s="123"/>
      <c r="Z1358" s="123"/>
    </row>
    <row r="1359" s="9" customFormat="1" spans="1:26">
      <c r="A1359" s="47" t="s">
        <v>14</v>
      </c>
      <c r="B1359" s="50" t="s">
        <v>92</v>
      </c>
      <c r="C1359" s="50">
        <v>508</v>
      </c>
      <c r="D1359" s="91">
        <v>33903000000</v>
      </c>
      <c r="E1359" s="94">
        <v>160000000000</v>
      </c>
      <c r="F1359" s="39" t="s">
        <v>1417</v>
      </c>
      <c r="G1359" s="50">
        <v>36</v>
      </c>
      <c r="H1359" s="121">
        <v>144</v>
      </c>
      <c r="I1359" s="50" t="s">
        <v>1411</v>
      </c>
      <c r="J1359" s="50" t="s">
        <v>1415</v>
      </c>
      <c r="K1359" s="122"/>
      <c r="L1359" s="123"/>
      <c r="M1359" s="123"/>
      <c r="N1359" s="123"/>
      <c r="O1359" s="123"/>
      <c r="P1359" s="123"/>
      <c r="Q1359" s="123"/>
      <c r="R1359" s="123"/>
      <c r="S1359" s="123"/>
      <c r="T1359" s="123"/>
      <c r="U1359" s="123"/>
      <c r="V1359" s="123"/>
      <c r="W1359" s="123"/>
      <c r="X1359" s="123"/>
      <c r="Y1359" s="123"/>
      <c r="Z1359" s="123"/>
    </row>
    <row r="1360" s="9" customFormat="1" spans="1:26">
      <c r="A1360" s="47" t="s">
        <v>14</v>
      </c>
      <c r="B1360" s="50" t="s">
        <v>15</v>
      </c>
      <c r="C1360" s="50">
        <v>508</v>
      </c>
      <c r="D1360" s="91">
        <v>33903000000</v>
      </c>
      <c r="E1360" s="94">
        <v>160000000000</v>
      </c>
      <c r="F1360" s="39" t="s">
        <v>1418</v>
      </c>
      <c r="G1360" s="50">
        <v>24</v>
      </c>
      <c r="H1360" s="121">
        <v>430</v>
      </c>
      <c r="I1360" s="50" t="s">
        <v>1411</v>
      </c>
      <c r="J1360" s="50" t="s">
        <v>494</v>
      </c>
      <c r="K1360" s="122"/>
      <c r="L1360" s="123"/>
      <c r="M1360" s="123"/>
      <c r="N1360" s="123"/>
      <c r="O1360" s="123"/>
      <c r="P1360" s="123"/>
      <c r="Q1360" s="123"/>
      <c r="R1360" s="123"/>
      <c r="S1360" s="123"/>
      <c r="T1360" s="123"/>
      <c r="U1360" s="123"/>
      <c r="V1360" s="123"/>
      <c r="W1360" s="123"/>
      <c r="X1360" s="123"/>
      <c r="Y1360" s="123"/>
      <c r="Z1360" s="123"/>
    </row>
    <row r="1361" s="9" customFormat="1" spans="1:26">
      <c r="A1361" s="47" t="s">
        <v>14</v>
      </c>
      <c r="B1361" s="50" t="s">
        <v>92</v>
      </c>
      <c r="C1361" s="50">
        <v>508</v>
      </c>
      <c r="D1361" s="91">
        <v>33903000000</v>
      </c>
      <c r="E1361" s="94">
        <v>160000000000</v>
      </c>
      <c r="F1361" s="39" t="s">
        <v>1419</v>
      </c>
      <c r="G1361" s="50">
        <v>12</v>
      </c>
      <c r="H1361" s="121">
        <v>360</v>
      </c>
      <c r="I1361" s="50" t="s">
        <v>1411</v>
      </c>
      <c r="J1361" s="50" t="s">
        <v>494</v>
      </c>
      <c r="K1361" s="122"/>
      <c r="L1361" s="123"/>
      <c r="M1361" s="123"/>
      <c r="N1361" s="123"/>
      <c r="O1361" s="123"/>
      <c r="P1361" s="123"/>
      <c r="Q1361" s="123"/>
      <c r="R1361" s="123"/>
      <c r="S1361" s="123"/>
      <c r="T1361" s="123"/>
      <c r="U1361" s="123"/>
      <c r="V1361" s="123"/>
      <c r="W1361" s="123"/>
      <c r="X1361" s="123"/>
      <c r="Y1361" s="123"/>
      <c r="Z1361" s="123"/>
    </row>
    <row r="1362" s="9" customFormat="1" ht="30" spans="1:26">
      <c r="A1362" s="47" t="s">
        <v>14</v>
      </c>
      <c r="B1362" s="50" t="s">
        <v>15</v>
      </c>
      <c r="C1362" s="50">
        <v>508</v>
      </c>
      <c r="D1362" s="91">
        <v>33903000000</v>
      </c>
      <c r="E1362" s="94">
        <v>160000000000</v>
      </c>
      <c r="F1362" s="39" t="s">
        <v>1420</v>
      </c>
      <c r="G1362" s="50">
        <v>290</v>
      </c>
      <c r="H1362" s="121">
        <v>2320</v>
      </c>
      <c r="I1362" s="50" t="s">
        <v>1387</v>
      </c>
      <c r="J1362" s="50" t="s">
        <v>494</v>
      </c>
      <c r="K1362" s="122"/>
      <c r="L1362" s="123"/>
      <c r="M1362" s="123"/>
      <c r="N1362" s="123"/>
      <c r="O1362" s="123"/>
      <c r="P1362" s="123"/>
      <c r="Q1362" s="123"/>
      <c r="R1362" s="123"/>
      <c r="S1362" s="123"/>
      <c r="T1362" s="123"/>
      <c r="U1362" s="123"/>
      <c r="V1362" s="123"/>
      <c r="W1362" s="123"/>
      <c r="X1362" s="123"/>
      <c r="Y1362" s="123"/>
      <c r="Z1362" s="123"/>
    </row>
    <row r="1363" s="9" customFormat="1" spans="1:26">
      <c r="A1363" s="47" t="s">
        <v>14</v>
      </c>
      <c r="B1363" s="50" t="s">
        <v>92</v>
      </c>
      <c r="C1363" s="50">
        <v>508</v>
      </c>
      <c r="D1363" s="91">
        <v>33903000000</v>
      </c>
      <c r="E1363" s="94">
        <v>160000000000</v>
      </c>
      <c r="F1363" s="39" t="s">
        <v>1421</v>
      </c>
      <c r="G1363" s="50">
        <v>10</v>
      </c>
      <c r="H1363" s="121">
        <v>50</v>
      </c>
      <c r="I1363" s="50" t="s">
        <v>1411</v>
      </c>
      <c r="J1363" s="50" t="s">
        <v>1415</v>
      </c>
      <c r="K1363" s="122"/>
      <c r="L1363" s="123"/>
      <c r="M1363" s="123"/>
      <c r="N1363" s="123"/>
      <c r="O1363" s="123"/>
      <c r="P1363" s="123"/>
      <c r="Q1363" s="123"/>
      <c r="R1363" s="123"/>
      <c r="S1363" s="123"/>
      <c r="T1363" s="123"/>
      <c r="U1363" s="123"/>
      <c r="V1363" s="123"/>
      <c r="W1363" s="123"/>
      <c r="X1363" s="123"/>
      <c r="Y1363" s="123"/>
      <c r="Z1363" s="123"/>
    </row>
    <row r="1364" s="9" customFormat="1" spans="1:26">
      <c r="A1364" s="47" t="s">
        <v>14</v>
      </c>
      <c r="B1364" s="50" t="s">
        <v>15</v>
      </c>
      <c r="C1364" s="50">
        <v>508</v>
      </c>
      <c r="D1364" s="91">
        <v>33903000000</v>
      </c>
      <c r="E1364" s="94">
        <v>160000000000</v>
      </c>
      <c r="F1364" s="39" t="s">
        <v>1422</v>
      </c>
      <c r="G1364" s="50">
        <v>36</v>
      </c>
      <c r="H1364" s="121">
        <v>180</v>
      </c>
      <c r="I1364" s="50" t="s">
        <v>1411</v>
      </c>
      <c r="J1364" s="50" t="s">
        <v>494</v>
      </c>
      <c r="K1364" s="122"/>
      <c r="L1364" s="123"/>
      <c r="M1364" s="123"/>
      <c r="N1364" s="123"/>
      <c r="O1364" s="123"/>
      <c r="P1364" s="123"/>
      <c r="Q1364" s="123"/>
      <c r="R1364" s="123"/>
      <c r="S1364" s="123"/>
      <c r="T1364" s="123"/>
      <c r="U1364" s="123"/>
      <c r="V1364" s="123"/>
      <c r="W1364" s="123"/>
      <c r="X1364" s="123"/>
      <c r="Y1364" s="123"/>
      <c r="Z1364" s="123"/>
    </row>
    <row r="1365" s="9" customFormat="1" spans="1:26">
      <c r="A1365" s="47" t="s">
        <v>14</v>
      </c>
      <c r="B1365" s="50" t="s">
        <v>15</v>
      </c>
      <c r="C1365" s="50">
        <v>508</v>
      </c>
      <c r="D1365" s="91">
        <v>33903000000</v>
      </c>
      <c r="E1365" s="94">
        <v>160000000000</v>
      </c>
      <c r="F1365" s="39" t="s">
        <v>1423</v>
      </c>
      <c r="G1365" s="50">
        <v>1000</v>
      </c>
      <c r="H1365" s="121">
        <v>3000</v>
      </c>
      <c r="I1365" s="50" t="s">
        <v>1387</v>
      </c>
      <c r="J1365" s="50" t="s">
        <v>494</v>
      </c>
      <c r="K1365" s="122"/>
      <c r="L1365" s="123"/>
      <c r="M1365" s="123"/>
      <c r="N1365" s="123"/>
      <c r="O1365" s="123"/>
      <c r="P1365" s="123"/>
      <c r="Q1365" s="123"/>
      <c r="R1365" s="123"/>
      <c r="S1365" s="123"/>
      <c r="T1365" s="123"/>
      <c r="U1365" s="123"/>
      <c r="V1365" s="123"/>
      <c r="W1365" s="123"/>
      <c r="X1365" s="123"/>
      <c r="Y1365" s="123"/>
      <c r="Z1365" s="123"/>
    </row>
    <row r="1366" s="9" customFormat="1" spans="1:26">
      <c r="A1366" s="47" t="s">
        <v>14</v>
      </c>
      <c r="B1366" s="50" t="s">
        <v>15</v>
      </c>
      <c r="C1366" s="50">
        <v>508</v>
      </c>
      <c r="D1366" s="91">
        <v>33903000000</v>
      </c>
      <c r="E1366" s="94">
        <v>160000000000</v>
      </c>
      <c r="F1366" s="39" t="s">
        <v>1424</v>
      </c>
      <c r="G1366" s="50">
        <v>150</v>
      </c>
      <c r="H1366" s="121">
        <v>450</v>
      </c>
      <c r="I1366" s="50" t="s">
        <v>1411</v>
      </c>
      <c r="J1366" s="50" t="s">
        <v>494</v>
      </c>
      <c r="K1366" s="122"/>
      <c r="L1366" s="123"/>
      <c r="M1366" s="123"/>
      <c r="N1366" s="123"/>
      <c r="O1366" s="123"/>
      <c r="P1366" s="123"/>
      <c r="Q1366" s="123"/>
      <c r="R1366" s="123"/>
      <c r="S1366" s="123"/>
      <c r="T1366" s="123"/>
      <c r="U1366" s="123"/>
      <c r="V1366" s="123"/>
      <c r="W1366" s="123"/>
      <c r="X1366" s="123"/>
      <c r="Y1366" s="123"/>
      <c r="Z1366" s="123"/>
    </row>
    <row r="1367" s="9" customFormat="1" spans="1:26">
      <c r="A1367" s="47" t="s">
        <v>14</v>
      </c>
      <c r="B1367" s="50" t="s">
        <v>15</v>
      </c>
      <c r="C1367" s="50">
        <v>508</v>
      </c>
      <c r="D1367" s="91">
        <v>33903000000</v>
      </c>
      <c r="E1367" s="94">
        <v>160000000000</v>
      </c>
      <c r="F1367" s="39" t="s">
        <v>298</v>
      </c>
      <c r="G1367" s="50">
        <v>6</v>
      </c>
      <c r="H1367" s="121">
        <v>30</v>
      </c>
      <c r="I1367" s="50" t="s">
        <v>1411</v>
      </c>
      <c r="J1367" s="50" t="s">
        <v>494</v>
      </c>
      <c r="K1367" s="122"/>
      <c r="L1367" s="123"/>
      <c r="M1367" s="123"/>
      <c r="N1367" s="123"/>
      <c r="O1367" s="123"/>
      <c r="P1367" s="123"/>
      <c r="Q1367" s="123"/>
      <c r="R1367" s="123"/>
      <c r="S1367" s="123"/>
      <c r="T1367" s="123"/>
      <c r="U1367" s="123"/>
      <c r="V1367" s="123"/>
      <c r="W1367" s="123"/>
      <c r="X1367" s="123"/>
      <c r="Y1367" s="123"/>
      <c r="Z1367" s="123"/>
    </row>
    <row r="1368" s="9" customFormat="1" spans="1:26">
      <c r="A1368" s="47" t="s">
        <v>14</v>
      </c>
      <c r="B1368" s="50" t="s">
        <v>92</v>
      </c>
      <c r="C1368" s="50">
        <v>508</v>
      </c>
      <c r="D1368" s="91">
        <v>33903000000</v>
      </c>
      <c r="E1368" s="94">
        <v>160000000000</v>
      </c>
      <c r="F1368" s="39" t="s">
        <v>1425</v>
      </c>
      <c r="G1368" s="50">
        <v>20</v>
      </c>
      <c r="H1368" s="121">
        <v>100</v>
      </c>
      <c r="I1368" s="50" t="s">
        <v>1411</v>
      </c>
      <c r="J1368" s="50" t="s">
        <v>1415</v>
      </c>
      <c r="K1368" s="122"/>
      <c r="L1368" s="123"/>
      <c r="M1368" s="123"/>
      <c r="N1368" s="123"/>
      <c r="O1368" s="123"/>
      <c r="P1368" s="123"/>
      <c r="Q1368" s="123"/>
      <c r="R1368" s="123"/>
      <c r="S1368" s="123"/>
      <c r="T1368" s="123"/>
      <c r="U1368" s="123"/>
      <c r="V1368" s="123"/>
      <c r="W1368" s="123"/>
      <c r="X1368" s="123"/>
      <c r="Y1368" s="123"/>
      <c r="Z1368" s="123"/>
    </row>
    <row r="1369" s="9" customFormat="1" spans="1:26">
      <c r="A1369" s="47" t="s">
        <v>14</v>
      </c>
      <c r="B1369" s="50" t="s">
        <v>92</v>
      </c>
      <c r="C1369" s="50">
        <v>508</v>
      </c>
      <c r="D1369" s="91">
        <v>33903000000</v>
      </c>
      <c r="E1369" s="94">
        <v>160000000000</v>
      </c>
      <c r="F1369" s="39" t="s">
        <v>1426</v>
      </c>
      <c r="G1369" s="50">
        <v>20</v>
      </c>
      <c r="H1369" s="121">
        <v>100</v>
      </c>
      <c r="I1369" s="50" t="s">
        <v>1411</v>
      </c>
      <c r="J1369" s="50" t="s">
        <v>1415</v>
      </c>
      <c r="K1369" s="122"/>
      <c r="L1369" s="123"/>
      <c r="M1369" s="123"/>
      <c r="N1369" s="123"/>
      <c r="O1369" s="123"/>
      <c r="P1369" s="123"/>
      <c r="Q1369" s="123"/>
      <c r="R1369" s="123"/>
      <c r="S1369" s="123"/>
      <c r="T1369" s="123"/>
      <c r="U1369" s="123"/>
      <c r="V1369" s="123"/>
      <c r="W1369" s="123"/>
      <c r="X1369" s="123"/>
      <c r="Y1369" s="123"/>
      <c r="Z1369" s="123"/>
    </row>
    <row r="1370" s="9" customFormat="1" spans="1:26">
      <c r="A1370" s="47" t="s">
        <v>14</v>
      </c>
      <c r="B1370" s="50" t="s">
        <v>92</v>
      </c>
      <c r="C1370" s="50">
        <v>508</v>
      </c>
      <c r="D1370" s="91">
        <v>33903000000</v>
      </c>
      <c r="E1370" s="94">
        <v>160000000000</v>
      </c>
      <c r="F1370" s="39" t="s">
        <v>1427</v>
      </c>
      <c r="G1370" s="50">
        <v>20</v>
      </c>
      <c r="H1370" s="121">
        <v>100</v>
      </c>
      <c r="I1370" s="50" t="s">
        <v>1411</v>
      </c>
      <c r="J1370" s="50" t="s">
        <v>1415</v>
      </c>
      <c r="K1370" s="122"/>
      <c r="L1370" s="123"/>
      <c r="M1370" s="123"/>
      <c r="N1370" s="123"/>
      <c r="O1370" s="123"/>
      <c r="P1370" s="123"/>
      <c r="Q1370" s="123"/>
      <c r="R1370" s="123"/>
      <c r="S1370" s="123"/>
      <c r="T1370" s="123"/>
      <c r="U1370" s="123"/>
      <c r="V1370" s="123"/>
      <c r="W1370" s="123"/>
      <c r="X1370" s="123"/>
      <c r="Y1370" s="123"/>
      <c r="Z1370" s="123"/>
    </row>
    <row r="1371" s="9" customFormat="1" spans="1:26">
      <c r="A1371" s="47" t="s">
        <v>14</v>
      </c>
      <c r="B1371" s="50" t="s">
        <v>15</v>
      </c>
      <c r="C1371" s="50">
        <v>508</v>
      </c>
      <c r="D1371" s="91">
        <v>33903000000</v>
      </c>
      <c r="E1371" s="94">
        <v>160000000000</v>
      </c>
      <c r="F1371" s="39" t="s">
        <v>1428</v>
      </c>
      <c r="G1371" s="50">
        <v>24</v>
      </c>
      <c r="H1371" s="121">
        <v>96</v>
      </c>
      <c r="I1371" s="50" t="s">
        <v>1387</v>
      </c>
      <c r="J1371" s="50" t="s">
        <v>1415</v>
      </c>
      <c r="K1371" s="122"/>
      <c r="L1371" s="123"/>
      <c r="M1371" s="123"/>
      <c r="N1371" s="123"/>
      <c r="O1371" s="123"/>
      <c r="P1371" s="123"/>
      <c r="Q1371" s="123"/>
      <c r="R1371" s="123"/>
      <c r="S1371" s="123"/>
      <c r="T1371" s="123"/>
      <c r="U1371" s="123"/>
      <c r="V1371" s="123"/>
      <c r="W1371" s="123"/>
      <c r="X1371" s="123"/>
      <c r="Y1371" s="123"/>
      <c r="Z1371" s="123"/>
    </row>
    <row r="1372" s="9" customFormat="1" spans="1:26">
      <c r="A1372" s="47" t="s">
        <v>14</v>
      </c>
      <c r="B1372" s="50" t="s">
        <v>15</v>
      </c>
      <c r="C1372" s="50">
        <v>508</v>
      </c>
      <c r="D1372" s="91">
        <v>33903000000</v>
      </c>
      <c r="E1372" s="94">
        <v>160000000000</v>
      </c>
      <c r="F1372" s="39" t="s">
        <v>1429</v>
      </c>
      <c r="G1372" s="50">
        <v>24</v>
      </c>
      <c r="H1372" s="121">
        <v>168</v>
      </c>
      <c r="I1372" s="50" t="s">
        <v>1387</v>
      </c>
      <c r="J1372" s="50" t="s">
        <v>494</v>
      </c>
      <c r="K1372" s="122"/>
      <c r="L1372" s="123"/>
      <c r="M1372" s="123"/>
      <c r="N1372" s="123"/>
      <c r="O1372" s="123"/>
      <c r="P1372" s="123"/>
      <c r="Q1372" s="123"/>
      <c r="R1372" s="123"/>
      <c r="S1372" s="123"/>
      <c r="T1372" s="123"/>
      <c r="U1372" s="123"/>
      <c r="V1372" s="123"/>
      <c r="W1372" s="123"/>
      <c r="X1372" s="123"/>
      <c r="Y1372" s="123"/>
      <c r="Z1372" s="123"/>
    </row>
    <row r="1373" s="9" customFormat="1" spans="1:26">
      <c r="A1373" s="47" t="s">
        <v>14</v>
      </c>
      <c r="B1373" s="50" t="s">
        <v>92</v>
      </c>
      <c r="C1373" s="50">
        <v>508</v>
      </c>
      <c r="D1373" s="91">
        <v>33903000000</v>
      </c>
      <c r="E1373" s="94">
        <v>160000000000</v>
      </c>
      <c r="F1373" s="39" t="s">
        <v>1430</v>
      </c>
      <c r="G1373" s="50">
        <v>40</v>
      </c>
      <c r="H1373" s="121">
        <v>200</v>
      </c>
      <c r="I1373" s="50" t="s">
        <v>1411</v>
      </c>
      <c r="J1373" s="50" t="s">
        <v>1415</v>
      </c>
      <c r="K1373" s="122"/>
      <c r="L1373" s="123"/>
      <c r="M1373" s="123"/>
      <c r="N1373" s="123"/>
      <c r="O1373" s="123"/>
      <c r="P1373" s="123"/>
      <c r="Q1373" s="123"/>
      <c r="R1373" s="123"/>
      <c r="S1373" s="123"/>
      <c r="T1373" s="123"/>
      <c r="U1373" s="123"/>
      <c r="V1373" s="123"/>
      <c r="W1373" s="123"/>
      <c r="X1373" s="123"/>
      <c r="Y1373" s="123"/>
      <c r="Z1373" s="123"/>
    </row>
    <row r="1374" s="9" customFormat="1" spans="1:26">
      <c r="A1374" s="47" t="s">
        <v>14</v>
      </c>
      <c r="B1374" s="50" t="s">
        <v>92</v>
      </c>
      <c r="C1374" s="50">
        <v>508</v>
      </c>
      <c r="D1374" s="91">
        <v>33903000000</v>
      </c>
      <c r="E1374" s="94">
        <v>160000000000</v>
      </c>
      <c r="F1374" s="39" t="s">
        <v>1431</v>
      </c>
      <c r="G1374" s="50">
        <v>5</v>
      </c>
      <c r="H1374" s="121">
        <v>90</v>
      </c>
      <c r="I1374" s="50" t="s">
        <v>1411</v>
      </c>
      <c r="J1374" s="50" t="s">
        <v>494</v>
      </c>
      <c r="K1374" s="122"/>
      <c r="L1374" s="123"/>
      <c r="M1374" s="123"/>
      <c r="N1374" s="123"/>
      <c r="O1374" s="123"/>
      <c r="P1374" s="123"/>
      <c r="Q1374" s="123"/>
      <c r="R1374" s="123"/>
      <c r="S1374" s="123"/>
      <c r="T1374" s="123"/>
      <c r="U1374" s="123"/>
      <c r="V1374" s="123"/>
      <c r="W1374" s="123"/>
      <c r="X1374" s="123"/>
      <c r="Y1374" s="123"/>
      <c r="Z1374" s="123"/>
    </row>
    <row r="1375" s="9" customFormat="1" ht="30" spans="1:26">
      <c r="A1375" s="47" t="s">
        <v>14</v>
      </c>
      <c r="B1375" s="50" t="s">
        <v>92</v>
      </c>
      <c r="C1375" s="50">
        <v>508</v>
      </c>
      <c r="D1375" s="91">
        <v>33903000000</v>
      </c>
      <c r="E1375" s="94">
        <v>160000000000</v>
      </c>
      <c r="F1375" s="39" t="s">
        <v>1432</v>
      </c>
      <c r="G1375" s="50">
        <v>3</v>
      </c>
      <c r="H1375" s="121">
        <v>48</v>
      </c>
      <c r="I1375" s="50" t="s">
        <v>1411</v>
      </c>
      <c r="J1375" s="50" t="s">
        <v>1415</v>
      </c>
      <c r="K1375" s="122"/>
      <c r="L1375" s="123"/>
      <c r="M1375" s="123"/>
      <c r="N1375" s="123"/>
      <c r="O1375" s="123"/>
      <c r="P1375" s="123"/>
      <c r="Q1375" s="123"/>
      <c r="R1375" s="123"/>
      <c r="S1375" s="123"/>
      <c r="T1375" s="123"/>
      <c r="U1375" s="123"/>
      <c r="V1375" s="123"/>
      <c r="W1375" s="123"/>
      <c r="X1375" s="123"/>
      <c r="Y1375" s="123"/>
      <c r="Z1375" s="123"/>
    </row>
    <row r="1376" s="9" customFormat="1" spans="1:26">
      <c r="A1376" s="47" t="s">
        <v>14</v>
      </c>
      <c r="B1376" s="50" t="s">
        <v>15</v>
      </c>
      <c r="C1376" s="50">
        <v>508</v>
      </c>
      <c r="D1376" s="91">
        <v>33903000000</v>
      </c>
      <c r="E1376" s="94">
        <v>160000000000</v>
      </c>
      <c r="F1376" s="39" t="s">
        <v>1433</v>
      </c>
      <c r="G1376" s="50">
        <v>30</v>
      </c>
      <c r="H1376" s="121">
        <v>360</v>
      </c>
      <c r="I1376" s="50" t="s">
        <v>1387</v>
      </c>
      <c r="J1376" s="50" t="s">
        <v>494</v>
      </c>
      <c r="K1376" s="122"/>
      <c r="L1376" s="123"/>
      <c r="M1376" s="123"/>
      <c r="N1376" s="123"/>
      <c r="O1376" s="123"/>
      <c r="P1376" s="123"/>
      <c r="Q1376" s="123"/>
      <c r="R1376" s="123"/>
      <c r="S1376" s="123"/>
      <c r="T1376" s="123"/>
      <c r="U1376" s="123"/>
      <c r="V1376" s="123"/>
      <c r="W1376" s="123"/>
      <c r="X1376" s="123"/>
      <c r="Y1376" s="123"/>
      <c r="Z1376" s="123"/>
    </row>
    <row r="1377" s="9" customFormat="1" spans="1:26">
      <c r="A1377" s="47" t="s">
        <v>14</v>
      </c>
      <c r="B1377" s="50" t="s">
        <v>15</v>
      </c>
      <c r="C1377" s="50">
        <v>508</v>
      </c>
      <c r="D1377" s="91">
        <v>33903000000</v>
      </c>
      <c r="E1377" s="94">
        <v>160000000000</v>
      </c>
      <c r="F1377" s="39" t="s">
        <v>1434</v>
      </c>
      <c r="G1377" s="50">
        <v>30</v>
      </c>
      <c r="H1377" s="121">
        <v>300</v>
      </c>
      <c r="I1377" s="50" t="s">
        <v>1387</v>
      </c>
      <c r="J1377" s="50" t="s">
        <v>494</v>
      </c>
      <c r="K1377" s="122"/>
      <c r="L1377" s="123"/>
      <c r="M1377" s="123"/>
      <c r="N1377" s="123"/>
      <c r="O1377" s="123"/>
      <c r="P1377" s="123"/>
      <c r="Q1377" s="123"/>
      <c r="R1377" s="123"/>
      <c r="S1377" s="123"/>
      <c r="T1377" s="123"/>
      <c r="U1377" s="123"/>
      <c r="V1377" s="123"/>
      <c r="W1377" s="123"/>
      <c r="X1377" s="123"/>
      <c r="Y1377" s="123"/>
      <c r="Z1377" s="123"/>
    </row>
    <row r="1378" s="9" customFormat="1" spans="1:26">
      <c r="A1378" s="47" t="s">
        <v>14</v>
      </c>
      <c r="B1378" s="50" t="s">
        <v>15</v>
      </c>
      <c r="C1378" s="50">
        <v>508</v>
      </c>
      <c r="D1378" s="91">
        <v>33903000000</v>
      </c>
      <c r="E1378" s="94">
        <v>160000000000</v>
      </c>
      <c r="F1378" s="39" t="s">
        <v>1435</v>
      </c>
      <c r="G1378" s="50">
        <v>24</v>
      </c>
      <c r="H1378" s="121">
        <v>360</v>
      </c>
      <c r="I1378" s="50" t="s">
        <v>1387</v>
      </c>
      <c r="J1378" s="50" t="s">
        <v>1415</v>
      </c>
      <c r="K1378" s="122"/>
      <c r="L1378" s="123"/>
      <c r="M1378" s="123"/>
      <c r="N1378" s="123"/>
      <c r="O1378" s="123"/>
      <c r="P1378" s="123"/>
      <c r="Q1378" s="123"/>
      <c r="R1378" s="123"/>
      <c r="S1378" s="123"/>
      <c r="T1378" s="123"/>
      <c r="U1378" s="123"/>
      <c r="V1378" s="123"/>
      <c r="W1378" s="123"/>
      <c r="X1378" s="123"/>
      <c r="Y1378" s="123"/>
      <c r="Z1378" s="123"/>
    </row>
    <row r="1379" s="9" customFormat="1" spans="1:26">
      <c r="A1379" s="47" t="s">
        <v>14</v>
      </c>
      <c r="B1379" s="50" t="s">
        <v>92</v>
      </c>
      <c r="C1379" s="50">
        <v>508</v>
      </c>
      <c r="D1379" s="91">
        <v>33903000000</v>
      </c>
      <c r="E1379" s="94">
        <v>160000000000</v>
      </c>
      <c r="F1379" s="39" t="s">
        <v>1436</v>
      </c>
      <c r="G1379" s="50">
        <v>1</v>
      </c>
      <c r="H1379" s="121">
        <v>20</v>
      </c>
      <c r="I1379" s="50" t="s">
        <v>1411</v>
      </c>
      <c r="J1379" s="50" t="s">
        <v>1415</v>
      </c>
      <c r="K1379" s="122"/>
      <c r="L1379" s="123"/>
      <c r="M1379" s="123"/>
      <c r="N1379" s="123"/>
      <c r="O1379" s="123"/>
      <c r="P1379" s="123"/>
      <c r="Q1379" s="123"/>
      <c r="R1379" s="123"/>
      <c r="S1379" s="123"/>
      <c r="T1379" s="123"/>
      <c r="U1379" s="123"/>
      <c r="V1379" s="123"/>
      <c r="W1379" s="123"/>
      <c r="X1379" s="123"/>
      <c r="Y1379" s="123"/>
      <c r="Z1379" s="123"/>
    </row>
    <row r="1380" s="9" customFormat="1" spans="1:26">
      <c r="A1380" s="47" t="s">
        <v>14</v>
      </c>
      <c r="B1380" s="50" t="s">
        <v>92</v>
      </c>
      <c r="C1380" s="50">
        <v>508</v>
      </c>
      <c r="D1380" s="91">
        <v>33903000000</v>
      </c>
      <c r="E1380" s="94">
        <v>160000000000</v>
      </c>
      <c r="F1380" s="39" t="s">
        <v>1437</v>
      </c>
      <c r="G1380" s="50">
        <v>500</v>
      </c>
      <c r="H1380" s="121">
        <v>250</v>
      </c>
      <c r="I1380" s="50" t="s">
        <v>1411</v>
      </c>
      <c r="J1380" s="50" t="s">
        <v>494</v>
      </c>
      <c r="K1380" s="122"/>
      <c r="L1380" s="123"/>
      <c r="M1380" s="123"/>
      <c r="N1380" s="123"/>
      <c r="O1380" s="123"/>
      <c r="P1380" s="123"/>
      <c r="Q1380" s="123"/>
      <c r="R1380" s="123"/>
      <c r="S1380" s="123"/>
      <c r="T1380" s="123"/>
      <c r="U1380" s="123"/>
      <c r="V1380" s="123"/>
      <c r="W1380" s="123"/>
      <c r="X1380" s="123"/>
      <c r="Y1380" s="123"/>
      <c r="Z1380" s="123"/>
    </row>
    <row r="1381" s="9" customFormat="1" spans="1:26">
      <c r="A1381" s="47" t="s">
        <v>14</v>
      </c>
      <c r="B1381" s="50" t="s">
        <v>15</v>
      </c>
      <c r="C1381" s="50">
        <v>508</v>
      </c>
      <c r="D1381" s="91">
        <v>33903000000</v>
      </c>
      <c r="E1381" s="94">
        <v>160000000000</v>
      </c>
      <c r="F1381" s="39" t="s">
        <v>1438</v>
      </c>
      <c r="G1381" s="50">
        <v>10</v>
      </c>
      <c r="H1381" s="121">
        <v>100</v>
      </c>
      <c r="I1381" s="50" t="s">
        <v>1387</v>
      </c>
      <c r="J1381" s="50" t="s">
        <v>494</v>
      </c>
      <c r="K1381" s="122"/>
      <c r="L1381" s="123"/>
      <c r="M1381" s="123"/>
      <c r="N1381" s="123"/>
      <c r="O1381" s="123"/>
      <c r="P1381" s="123"/>
      <c r="Q1381" s="123"/>
      <c r="R1381" s="123"/>
      <c r="S1381" s="123"/>
      <c r="T1381" s="123"/>
      <c r="U1381" s="123"/>
      <c r="V1381" s="123"/>
      <c r="W1381" s="123"/>
      <c r="X1381" s="123"/>
      <c r="Y1381" s="123"/>
      <c r="Z1381" s="123"/>
    </row>
    <row r="1382" s="9" customFormat="1" spans="1:26">
      <c r="A1382" s="47" t="s">
        <v>14</v>
      </c>
      <c r="B1382" s="50" t="s">
        <v>15</v>
      </c>
      <c r="C1382" s="50">
        <v>508</v>
      </c>
      <c r="D1382" s="91">
        <v>33903000000</v>
      </c>
      <c r="E1382" s="94">
        <v>160000000000</v>
      </c>
      <c r="F1382" s="39" t="s">
        <v>1439</v>
      </c>
      <c r="G1382" s="50">
        <v>50</v>
      </c>
      <c r="H1382" s="121">
        <v>175</v>
      </c>
      <c r="I1382" s="50" t="s">
        <v>1387</v>
      </c>
      <c r="J1382" s="50" t="s">
        <v>494</v>
      </c>
      <c r="K1382" s="122"/>
      <c r="L1382" s="123"/>
      <c r="M1382" s="123"/>
      <c r="N1382" s="123"/>
      <c r="O1382" s="123"/>
      <c r="P1382" s="123"/>
      <c r="Q1382" s="123"/>
      <c r="R1382" s="123"/>
      <c r="S1382" s="123"/>
      <c r="T1382" s="123"/>
      <c r="U1382" s="123"/>
      <c r="V1382" s="123"/>
      <c r="W1382" s="123"/>
      <c r="X1382" s="123"/>
      <c r="Y1382" s="123"/>
      <c r="Z1382" s="123"/>
    </row>
    <row r="1383" s="9" customFormat="1" spans="1:26">
      <c r="A1383" s="47" t="s">
        <v>14</v>
      </c>
      <c r="B1383" s="50" t="s">
        <v>15</v>
      </c>
      <c r="C1383" s="50">
        <v>508</v>
      </c>
      <c r="D1383" s="91">
        <v>33903000000</v>
      </c>
      <c r="E1383" s="94">
        <v>160000000000</v>
      </c>
      <c r="F1383" s="39" t="s">
        <v>1440</v>
      </c>
      <c r="G1383" s="50">
        <v>100</v>
      </c>
      <c r="H1383" s="121">
        <v>300</v>
      </c>
      <c r="I1383" s="50" t="s">
        <v>1387</v>
      </c>
      <c r="J1383" s="50" t="s">
        <v>494</v>
      </c>
      <c r="K1383" s="122"/>
      <c r="L1383" s="123"/>
      <c r="M1383" s="123"/>
      <c r="N1383" s="123"/>
      <c r="O1383" s="123"/>
      <c r="P1383" s="123"/>
      <c r="Q1383" s="123"/>
      <c r="R1383" s="123"/>
      <c r="S1383" s="123"/>
      <c r="T1383" s="123"/>
      <c r="U1383" s="123"/>
      <c r="V1383" s="123"/>
      <c r="W1383" s="123"/>
      <c r="X1383" s="123"/>
      <c r="Y1383" s="123"/>
      <c r="Z1383" s="123"/>
    </row>
    <row r="1384" s="9" customFormat="1" spans="1:26">
      <c r="A1384" s="47" t="s">
        <v>14</v>
      </c>
      <c r="B1384" s="50" t="s">
        <v>15</v>
      </c>
      <c r="C1384" s="50">
        <v>508</v>
      </c>
      <c r="D1384" s="91">
        <v>33903000000</v>
      </c>
      <c r="E1384" s="94">
        <v>160000000000</v>
      </c>
      <c r="F1384" s="39" t="s">
        <v>1441</v>
      </c>
      <c r="G1384" s="50">
        <v>300</v>
      </c>
      <c r="H1384" s="121">
        <v>3600</v>
      </c>
      <c r="I1384" s="50" t="s">
        <v>1387</v>
      </c>
      <c r="J1384" s="50" t="s">
        <v>494</v>
      </c>
      <c r="K1384" s="122"/>
      <c r="L1384" s="123"/>
      <c r="M1384" s="123"/>
      <c r="N1384" s="123"/>
      <c r="O1384" s="123"/>
      <c r="P1384" s="123"/>
      <c r="Q1384" s="123"/>
      <c r="R1384" s="123"/>
      <c r="S1384" s="123"/>
      <c r="T1384" s="123"/>
      <c r="U1384" s="123"/>
      <c r="V1384" s="123"/>
      <c r="W1384" s="123"/>
      <c r="X1384" s="123"/>
      <c r="Y1384" s="123"/>
      <c r="Z1384" s="123"/>
    </row>
    <row r="1385" s="9" customFormat="1" spans="1:26">
      <c r="A1385" s="47" t="s">
        <v>14</v>
      </c>
      <c r="B1385" s="50" t="s">
        <v>92</v>
      </c>
      <c r="C1385" s="50">
        <v>508</v>
      </c>
      <c r="D1385" s="91">
        <v>33903000000</v>
      </c>
      <c r="E1385" s="94">
        <v>160000000000</v>
      </c>
      <c r="F1385" s="39" t="s">
        <v>1442</v>
      </c>
      <c r="G1385" s="50">
        <v>24</v>
      </c>
      <c r="H1385" s="121">
        <v>190</v>
      </c>
      <c r="I1385" s="50" t="s">
        <v>1411</v>
      </c>
      <c r="J1385" s="50" t="s">
        <v>494</v>
      </c>
      <c r="K1385" s="122"/>
      <c r="L1385" s="123"/>
      <c r="M1385" s="123"/>
      <c r="N1385" s="123"/>
      <c r="O1385" s="123"/>
      <c r="P1385" s="123"/>
      <c r="Q1385" s="123"/>
      <c r="R1385" s="123"/>
      <c r="S1385" s="123"/>
      <c r="T1385" s="123"/>
      <c r="U1385" s="123"/>
      <c r="V1385" s="123"/>
      <c r="W1385" s="123"/>
      <c r="X1385" s="123"/>
      <c r="Y1385" s="123"/>
      <c r="Z1385" s="123"/>
    </row>
    <row r="1386" s="9" customFormat="1" spans="1:26">
      <c r="A1386" s="47" t="s">
        <v>14</v>
      </c>
      <c r="B1386" s="50" t="s">
        <v>92</v>
      </c>
      <c r="C1386" s="50">
        <v>508</v>
      </c>
      <c r="D1386" s="91">
        <v>33903000000</v>
      </c>
      <c r="E1386" s="94">
        <v>160000000000</v>
      </c>
      <c r="F1386" s="39" t="s">
        <v>1443</v>
      </c>
      <c r="G1386" s="50">
        <v>5</v>
      </c>
      <c r="H1386" s="121">
        <v>150</v>
      </c>
      <c r="I1386" s="50" t="s">
        <v>1411</v>
      </c>
      <c r="J1386" s="50" t="s">
        <v>1415</v>
      </c>
      <c r="K1386" s="122"/>
      <c r="L1386" s="123"/>
      <c r="M1386" s="123"/>
      <c r="N1386" s="123"/>
      <c r="O1386" s="123"/>
      <c r="P1386" s="123"/>
      <c r="Q1386" s="123"/>
      <c r="R1386" s="123"/>
      <c r="S1386" s="123"/>
      <c r="T1386" s="123"/>
      <c r="U1386" s="123"/>
      <c r="V1386" s="123"/>
      <c r="W1386" s="123"/>
      <c r="X1386" s="123"/>
      <c r="Y1386" s="123"/>
      <c r="Z1386" s="123"/>
    </row>
    <row r="1387" s="9" customFormat="1" spans="1:26">
      <c r="A1387" s="47" t="s">
        <v>14</v>
      </c>
      <c r="B1387" s="50" t="s">
        <v>15</v>
      </c>
      <c r="C1387" s="50">
        <v>508</v>
      </c>
      <c r="D1387" s="91">
        <v>33903000000</v>
      </c>
      <c r="E1387" s="94">
        <v>160000000000</v>
      </c>
      <c r="F1387" s="39" t="s">
        <v>1444</v>
      </c>
      <c r="G1387" s="50">
        <v>10</v>
      </c>
      <c r="H1387" s="121">
        <v>90</v>
      </c>
      <c r="I1387" s="50" t="s">
        <v>1387</v>
      </c>
      <c r="J1387" s="50" t="s">
        <v>494</v>
      </c>
      <c r="K1387" s="122"/>
      <c r="L1387" s="123"/>
      <c r="M1387" s="123"/>
      <c r="N1387" s="123"/>
      <c r="O1387" s="123"/>
      <c r="P1387" s="123"/>
      <c r="Q1387" s="123"/>
      <c r="R1387" s="123"/>
      <c r="S1387" s="123"/>
      <c r="T1387" s="123"/>
      <c r="U1387" s="123"/>
      <c r="V1387" s="123"/>
      <c r="W1387" s="123"/>
      <c r="X1387" s="123"/>
      <c r="Y1387" s="123"/>
      <c r="Z1387" s="123"/>
    </row>
    <row r="1388" s="9" customFormat="1" ht="30" spans="1:26">
      <c r="A1388" s="47" t="s">
        <v>14</v>
      </c>
      <c r="B1388" s="50" t="s">
        <v>15</v>
      </c>
      <c r="C1388" s="50">
        <v>508</v>
      </c>
      <c r="D1388" s="91">
        <v>33903000000</v>
      </c>
      <c r="E1388" s="94">
        <v>160000000000</v>
      </c>
      <c r="F1388" s="39" t="s">
        <v>1445</v>
      </c>
      <c r="G1388" s="50">
        <v>100</v>
      </c>
      <c r="H1388" s="121">
        <v>12500</v>
      </c>
      <c r="I1388" s="50" t="s">
        <v>1387</v>
      </c>
      <c r="J1388" s="50" t="s">
        <v>494</v>
      </c>
      <c r="K1388" s="122"/>
      <c r="L1388" s="123"/>
      <c r="M1388" s="123"/>
      <c r="N1388" s="123"/>
      <c r="O1388" s="123"/>
      <c r="P1388" s="123"/>
      <c r="Q1388" s="123"/>
      <c r="R1388" s="123"/>
      <c r="S1388" s="123"/>
      <c r="T1388" s="123"/>
      <c r="U1388" s="123"/>
      <c r="V1388" s="123"/>
      <c r="W1388" s="123"/>
      <c r="X1388" s="123"/>
      <c r="Y1388" s="123"/>
      <c r="Z1388" s="123"/>
    </row>
    <row r="1389" s="9" customFormat="1" spans="1:26">
      <c r="A1389" s="47" t="s">
        <v>14</v>
      </c>
      <c r="B1389" s="50" t="s">
        <v>15</v>
      </c>
      <c r="C1389" s="50">
        <v>508</v>
      </c>
      <c r="D1389" s="91">
        <v>33903000000</v>
      </c>
      <c r="E1389" s="94">
        <v>160000000000</v>
      </c>
      <c r="F1389" s="39" t="s">
        <v>1446</v>
      </c>
      <c r="G1389" s="50">
        <v>24</v>
      </c>
      <c r="H1389" s="121">
        <v>480</v>
      </c>
      <c r="I1389" s="50" t="s">
        <v>1387</v>
      </c>
      <c r="J1389" s="50" t="s">
        <v>494</v>
      </c>
      <c r="K1389" s="122"/>
      <c r="L1389" s="123"/>
      <c r="M1389" s="123"/>
      <c r="N1389" s="123"/>
      <c r="O1389" s="123"/>
      <c r="P1389" s="123"/>
      <c r="Q1389" s="123"/>
      <c r="R1389" s="123"/>
      <c r="S1389" s="123"/>
      <c r="T1389" s="123"/>
      <c r="U1389" s="123"/>
      <c r="V1389" s="123"/>
      <c r="W1389" s="123"/>
      <c r="X1389" s="123"/>
      <c r="Y1389" s="123"/>
      <c r="Z1389" s="123"/>
    </row>
    <row r="1390" s="9" customFormat="1" spans="1:26">
      <c r="A1390" s="47" t="s">
        <v>14</v>
      </c>
      <c r="B1390" s="50" t="s">
        <v>15</v>
      </c>
      <c r="C1390" s="50">
        <v>508</v>
      </c>
      <c r="D1390" s="91">
        <v>33903000000</v>
      </c>
      <c r="E1390" s="94">
        <v>160000000000</v>
      </c>
      <c r="F1390" s="39" t="s">
        <v>1447</v>
      </c>
      <c r="G1390" s="50">
        <v>24</v>
      </c>
      <c r="H1390" s="121">
        <v>480</v>
      </c>
      <c r="I1390" s="50" t="s">
        <v>1387</v>
      </c>
      <c r="J1390" s="50" t="s">
        <v>494</v>
      </c>
      <c r="K1390" s="122"/>
      <c r="L1390" s="123"/>
      <c r="M1390" s="123"/>
      <c r="N1390" s="123"/>
      <c r="O1390" s="123"/>
      <c r="P1390" s="123"/>
      <c r="Q1390" s="123"/>
      <c r="R1390" s="123"/>
      <c r="S1390" s="123"/>
      <c r="T1390" s="123"/>
      <c r="U1390" s="123"/>
      <c r="V1390" s="123"/>
      <c r="W1390" s="123"/>
      <c r="X1390" s="123"/>
      <c r="Y1390" s="123"/>
      <c r="Z1390" s="123"/>
    </row>
    <row r="1391" s="9" customFormat="1" spans="1:26">
      <c r="A1391" s="47" t="s">
        <v>14</v>
      </c>
      <c r="B1391" s="50" t="s">
        <v>15</v>
      </c>
      <c r="C1391" s="50">
        <v>508</v>
      </c>
      <c r="D1391" s="91">
        <v>33903000000</v>
      </c>
      <c r="E1391" s="94">
        <v>160000000000</v>
      </c>
      <c r="F1391" s="39" t="s">
        <v>1448</v>
      </c>
      <c r="G1391" s="50">
        <v>24</v>
      </c>
      <c r="H1391" s="121">
        <v>480</v>
      </c>
      <c r="I1391" s="50" t="s">
        <v>1387</v>
      </c>
      <c r="J1391" s="50" t="s">
        <v>494</v>
      </c>
      <c r="K1391" s="122"/>
      <c r="L1391" s="123"/>
      <c r="M1391" s="123"/>
      <c r="N1391" s="123"/>
      <c r="O1391" s="123"/>
      <c r="P1391" s="123"/>
      <c r="Q1391" s="123"/>
      <c r="R1391" s="123"/>
      <c r="S1391" s="123"/>
      <c r="T1391" s="123"/>
      <c r="U1391" s="123"/>
      <c r="V1391" s="123"/>
      <c r="W1391" s="123"/>
      <c r="X1391" s="123"/>
      <c r="Y1391" s="123"/>
      <c r="Z1391" s="123"/>
    </row>
    <row r="1392" s="9" customFormat="1" spans="1:26">
      <c r="A1392" s="47" t="s">
        <v>14</v>
      </c>
      <c r="B1392" s="50" t="s">
        <v>92</v>
      </c>
      <c r="C1392" s="50">
        <v>508</v>
      </c>
      <c r="D1392" s="91">
        <v>33903000000</v>
      </c>
      <c r="E1392" s="94">
        <v>160000000000</v>
      </c>
      <c r="F1392" s="39" t="s">
        <v>1449</v>
      </c>
      <c r="G1392" s="50">
        <v>12</v>
      </c>
      <c r="H1392" s="121">
        <v>360</v>
      </c>
      <c r="I1392" s="50" t="s">
        <v>1411</v>
      </c>
      <c r="J1392" s="50" t="s">
        <v>494</v>
      </c>
      <c r="K1392" s="122"/>
      <c r="L1392" s="123"/>
      <c r="M1392" s="123"/>
      <c r="N1392" s="123"/>
      <c r="O1392" s="123"/>
      <c r="P1392" s="123"/>
      <c r="Q1392" s="123"/>
      <c r="R1392" s="123"/>
      <c r="S1392" s="123"/>
      <c r="T1392" s="123"/>
      <c r="U1392" s="123"/>
      <c r="V1392" s="123"/>
      <c r="W1392" s="123"/>
      <c r="X1392" s="123"/>
      <c r="Y1392" s="123"/>
      <c r="Z1392" s="123"/>
    </row>
    <row r="1393" s="9" customFormat="1" spans="1:26">
      <c r="A1393" s="47" t="s">
        <v>14</v>
      </c>
      <c r="B1393" s="50" t="s">
        <v>15</v>
      </c>
      <c r="C1393" s="50">
        <v>508</v>
      </c>
      <c r="D1393" s="91">
        <v>33903000000</v>
      </c>
      <c r="E1393" s="94">
        <v>160000000000</v>
      </c>
      <c r="F1393" s="39" t="s">
        <v>1450</v>
      </c>
      <c r="G1393" s="50">
        <v>1600</v>
      </c>
      <c r="H1393" s="121">
        <v>24000</v>
      </c>
      <c r="I1393" s="50" t="s">
        <v>1387</v>
      </c>
      <c r="J1393" s="50" t="s">
        <v>494</v>
      </c>
      <c r="K1393" s="122"/>
      <c r="L1393" s="123"/>
      <c r="M1393" s="123"/>
      <c r="N1393" s="123"/>
      <c r="O1393" s="123"/>
      <c r="P1393" s="123"/>
      <c r="Q1393" s="123"/>
      <c r="R1393" s="123"/>
      <c r="S1393" s="123"/>
      <c r="T1393" s="123"/>
      <c r="U1393" s="123"/>
      <c r="V1393" s="123"/>
      <c r="W1393" s="123"/>
      <c r="X1393" s="123"/>
      <c r="Y1393" s="123"/>
      <c r="Z1393" s="123"/>
    </row>
    <row r="1394" s="9" customFormat="1" spans="1:26">
      <c r="A1394" s="47" t="s">
        <v>14</v>
      </c>
      <c r="B1394" s="50" t="s">
        <v>15</v>
      </c>
      <c r="C1394" s="50">
        <v>508</v>
      </c>
      <c r="D1394" s="91">
        <v>33903000000</v>
      </c>
      <c r="E1394" s="94">
        <v>160000000000</v>
      </c>
      <c r="F1394" s="39" t="s">
        <v>1451</v>
      </c>
      <c r="G1394" s="50">
        <v>10</v>
      </c>
      <c r="H1394" s="121">
        <v>200</v>
      </c>
      <c r="I1394" s="50" t="s">
        <v>1387</v>
      </c>
      <c r="J1394" s="50" t="s">
        <v>494</v>
      </c>
      <c r="K1394" s="122"/>
      <c r="L1394" s="123"/>
      <c r="M1394" s="123"/>
      <c r="N1394" s="123"/>
      <c r="O1394" s="123"/>
      <c r="P1394" s="123"/>
      <c r="Q1394" s="123"/>
      <c r="R1394" s="123"/>
      <c r="S1394" s="123"/>
      <c r="T1394" s="123"/>
      <c r="U1394" s="123"/>
      <c r="V1394" s="123"/>
      <c r="W1394" s="123"/>
      <c r="X1394" s="123"/>
      <c r="Y1394" s="123"/>
      <c r="Z1394" s="123"/>
    </row>
    <row r="1395" s="9" customFormat="1" spans="1:26">
      <c r="A1395" s="47" t="s">
        <v>14</v>
      </c>
      <c r="B1395" s="50" t="s">
        <v>15</v>
      </c>
      <c r="C1395" s="50">
        <v>508</v>
      </c>
      <c r="D1395" s="91">
        <v>33903000000</v>
      </c>
      <c r="E1395" s="94">
        <v>160000000000</v>
      </c>
      <c r="F1395" s="39" t="s">
        <v>333</v>
      </c>
      <c r="G1395" s="50">
        <v>10</v>
      </c>
      <c r="H1395" s="121">
        <v>70</v>
      </c>
      <c r="I1395" s="50" t="s">
        <v>1411</v>
      </c>
      <c r="J1395" s="50" t="s">
        <v>494</v>
      </c>
      <c r="K1395" s="122"/>
      <c r="L1395" s="123"/>
      <c r="M1395" s="123"/>
      <c r="N1395" s="123"/>
      <c r="O1395" s="123"/>
      <c r="P1395" s="123"/>
      <c r="Q1395" s="123"/>
      <c r="R1395" s="123"/>
      <c r="S1395" s="123"/>
      <c r="T1395" s="123"/>
      <c r="U1395" s="123"/>
      <c r="V1395" s="123"/>
      <c r="W1395" s="123"/>
      <c r="X1395" s="123"/>
      <c r="Y1395" s="123"/>
      <c r="Z1395" s="123"/>
    </row>
    <row r="1396" s="9" customFormat="1" spans="1:38">
      <c r="A1396" s="47" t="s">
        <v>14</v>
      </c>
      <c r="B1396" s="50" t="s">
        <v>15</v>
      </c>
      <c r="C1396" s="50">
        <v>508</v>
      </c>
      <c r="D1396" s="91">
        <v>33903000000</v>
      </c>
      <c r="E1396" s="94">
        <v>162100000000</v>
      </c>
      <c r="F1396" s="39" t="s">
        <v>1452</v>
      </c>
      <c r="G1396" s="50">
        <v>1800</v>
      </c>
      <c r="H1396" s="121">
        <v>900</v>
      </c>
      <c r="I1396" s="50" t="s">
        <v>1387</v>
      </c>
      <c r="J1396" s="50" t="s">
        <v>494</v>
      </c>
      <c r="K1396" s="122"/>
      <c r="L1396" s="123"/>
      <c r="M1396" s="123"/>
      <c r="N1396" s="123"/>
      <c r="O1396" s="123"/>
      <c r="P1396" s="123"/>
      <c r="Q1396" s="123"/>
      <c r="R1396" s="123"/>
      <c r="S1396" s="123"/>
      <c r="T1396" s="123"/>
      <c r="U1396" s="123"/>
      <c r="V1396" s="123"/>
      <c r="W1396" s="123"/>
      <c r="X1396" s="123"/>
      <c r="Y1396" s="123"/>
      <c r="Z1396" s="123"/>
      <c r="AA1396" s="123"/>
      <c r="AB1396" s="123"/>
      <c r="AC1396" s="123"/>
      <c r="AD1396" s="123"/>
      <c r="AE1396" s="123"/>
      <c r="AF1396" s="123"/>
      <c r="AG1396" s="123"/>
      <c r="AH1396" s="123"/>
      <c r="AI1396" s="123"/>
      <c r="AJ1396" s="123"/>
      <c r="AK1396" s="123"/>
      <c r="AL1396" s="123"/>
    </row>
    <row r="1397" s="9" customFormat="1" spans="1:38">
      <c r="A1397" s="47" t="s">
        <v>14</v>
      </c>
      <c r="B1397" s="50" t="s">
        <v>15</v>
      </c>
      <c r="C1397" s="50">
        <v>508</v>
      </c>
      <c r="D1397" s="91">
        <v>33903000000</v>
      </c>
      <c r="E1397" s="94">
        <v>162100000000</v>
      </c>
      <c r="F1397" s="39" t="s">
        <v>1453</v>
      </c>
      <c r="G1397" s="50">
        <v>1500</v>
      </c>
      <c r="H1397" s="121">
        <v>750</v>
      </c>
      <c r="I1397" s="50" t="s">
        <v>1387</v>
      </c>
      <c r="J1397" s="50" t="s">
        <v>494</v>
      </c>
      <c r="K1397" s="122"/>
      <c r="L1397" s="123"/>
      <c r="M1397" s="123"/>
      <c r="N1397" s="123"/>
      <c r="O1397" s="123"/>
      <c r="P1397" s="123"/>
      <c r="Q1397" s="123"/>
      <c r="R1397" s="123"/>
      <c r="S1397" s="123"/>
      <c r="T1397" s="123"/>
      <c r="U1397" s="123"/>
      <c r="V1397" s="123"/>
      <c r="W1397" s="123"/>
      <c r="X1397" s="123"/>
      <c r="Y1397" s="123"/>
      <c r="Z1397" s="123"/>
      <c r="AA1397" s="123"/>
      <c r="AB1397" s="123"/>
      <c r="AC1397" s="123"/>
      <c r="AD1397" s="123"/>
      <c r="AE1397" s="123"/>
      <c r="AF1397" s="123"/>
      <c r="AG1397" s="123"/>
      <c r="AH1397" s="123"/>
      <c r="AI1397" s="123"/>
      <c r="AJ1397" s="123"/>
      <c r="AK1397" s="123"/>
      <c r="AL1397" s="123"/>
    </row>
    <row r="1398" s="9" customFormat="1" spans="1:38">
      <c r="A1398" s="47" t="s">
        <v>14</v>
      </c>
      <c r="B1398" s="50" t="s">
        <v>15</v>
      </c>
      <c r="C1398" s="50">
        <v>508</v>
      </c>
      <c r="D1398" s="91">
        <v>33903000000</v>
      </c>
      <c r="E1398" s="94">
        <v>162100000000</v>
      </c>
      <c r="F1398" s="39" t="s">
        <v>1454</v>
      </c>
      <c r="G1398" s="50">
        <v>1800</v>
      </c>
      <c r="H1398" s="121">
        <v>450</v>
      </c>
      <c r="I1398" s="50" t="s">
        <v>1387</v>
      </c>
      <c r="J1398" s="50" t="s">
        <v>494</v>
      </c>
      <c r="K1398" s="122"/>
      <c r="L1398" s="123"/>
      <c r="M1398" s="123"/>
      <c r="N1398" s="123"/>
      <c r="O1398" s="123"/>
      <c r="P1398" s="123"/>
      <c r="Q1398" s="123"/>
      <c r="R1398" s="123"/>
      <c r="S1398" s="123"/>
      <c r="T1398" s="123"/>
      <c r="U1398" s="123"/>
      <c r="V1398" s="123"/>
      <c r="W1398" s="123"/>
      <c r="X1398" s="123"/>
      <c r="Y1398" s="123"/>
      <c r="Z1398" s="123"/>
      <c r="AA1398" s="123"/>
      <c r="AB1398" s="123"/>
      <c r="AC1398" s="123"/>
      <c r="AD1398" s="123"/>
      <c r="AE1398" s="123"/>
      <c r="AF1398" s="123"/>
      <c r="AG1398" s="123"/>
      <c r="AH1398" s="123"/>
      <c r="AI1398" s="123"/>
      <c r="AJ1398" s="123"/>
      <c r="AK1398" s="123"/>
      <c r="AL1398" s="123"/>
    </row>
    <row r="1399" s="9" customFormat="1" spans="1:38">
      <c r="A1399" s="47" t="s">
        <v>14</v>
      </c>
      <c r="B1399" s="50" t="s">
        <v>15</v>
      </c>
      <c r="C1399" s="50">
        <v>508</v>
      </c>
      <c r="D1399" s="91">
        <v>33903000000</v>
      </c>
      <c r="E1399" s="94">
        <v>162100000000</v>
      </c>
      <c r="F1399" s="39" t="s">
        <v>1455</v>
      </c>
      <c r="G1399" s="50">
        <v>6</v>
      </c>
      <c r="H1399" s="121">
        <v>600</v>
      </c>
      <c r="I1399" s="50" t="s">
        <v>1387</v>
      </c>
      <c r="J1399" s="50" t="s">
        <v>494</v>
      </c>
      <c r="K1399" s="122"/>
      <c r="L1399" s="123"/>
      <c r="M1399" s="123"/>
      <c r="N1399" s="123"/>
      <c r="O1399" s="123"/>
      <c r="P1399" s="123"/>
      <c r="Q1399" s="123"/>
      <c r="R1399" s="123"/>
      <c r="S1399" s="123"/>
      <c r="T1399" s="123"/>
      <c r="U1399" s="123"/>
      <c r="V1399" s="123"/>
      <c r="W1399" s="123"/>
      <c r="X1399" s="123"/>
      <c r="Y1399" s="123"/>
      <c r="Z1399" s="123"/>
      <c r="AA1399" s="123"/>
      <c r="AB1399" s="123"/>
      <c r="AC1399" s="123"/>
      <c r="AD1399" s="123"/>
      <c r="AE1399" s="123"/>
      <c r="AF1399" s="123"/>
      <c r="AG1399" s="123"/>
      <c r="AH1399" s="123"/>
      <c r="AI1399" s="123"/>
      <c r="AJ1399" s="123"/>
      <c r="AK1399" s="123"/>
      <c r="AL1399" s="123"/>
    </row>
    <row r="1400" s="9" customFormat="1" spans="1:38">
      <c r="A1400" s="47" t="s">
        <v>14</v>
      </c>
      <c r="B1400" s="50" t="s">
        <v>15</v>
      </c>
      <c r="C1400" s="50">
        <v>508</v>
      </c>
      <c r="D1400" s="91">
        <v>33903000000</v>
      </c>
      <c r="E1400" s="94">
        <v>162100000000</v>
      </c>
      <c r="F1400" s="39" t="s">
        <v>1456</v>
      </c>
      <c r="G1400" s="50">
        <v>8</v>
      </c>
      <c r="H1400" s="121">
        <v>160</v>
      </c>
      <c r="I1400" s="50" t="s">
        <v>1387</v>
      </c>
      <c r="J1400" s="50" t="s">
        <v>494</v>
      </c>
      <c r="K1400" s="122"/>
      <c r="L1400" s="123"/>
      <c r="M1400" s="123"/>
      <c r="N1400" s="123"/>
      <c r="O1400" s="123"/>
      <c r="P1400" s="123"/>
      <c r="Q1400" s="123"/>
      <c r="R1400" s="123"/>
      <c r="S1400" s="123"/>
      <c r="T1400" s="123"/>
      <c r="U1400" s="123"/>
      <c r="V1400" s="123"/>
      <c r="W1400" s="123"/>
      <c r="X1400" s="123"/>
      <c r="Y1400" s="123"/>
      <c r="Z1400" s="123"/>
      <c r="AA1400" s="123"/>
      <c r="AB1400" s="123"/>
      <c r="AC1400" s="123"/>
      <c r="AD1400" s="123"/>
      <c r="AE1400" s="123"/>
      <c r="AF1400" s="123"/>
      <c r="AG1400" s="123"/>
      <c r="AH1400" s="123"/>
      <c r="AI1400" s="123"/>
      <c r="AJ1400" s="123"/>
      <c r="AK1400" s="123"/>
      <c r="AL1400" s="123"/>
    </row>
    <row r="1401" s="9" customFormat="1" spans="1:38">
      <c r="A1401" s="47" t="s">
        <v>14</v>
      </c>
      <c r="B1401" s="50" t="s">
        <v>15</v>
      </c>
      <c r="C1401" s="50">
        <v>508</v>
      </c>
      <c r="D1401" s="91">
        <v>33903000000</v>
      </c>
      <c r="E1401" s="94">
        <v>162100000000</v>
      </c>
      <c r="F1401" s="39" t="s">
        <v>1457</v>
      </c>
      <c r="G1401" s="50">
        <v>2</v>
      </c>
      <c r="H1401" s="121">
        <v>50</v>
      </c>
      <c r="I1401" s="50" t="s">
        <v>1411</v>
      </c>
      <c r="J1401" s="50" t="s">
        <v>494</v>
      </c>
      <c r="K1401" s="122"/>
      <c r="L1401" s="123"/>
      <c r="M1401" s="123"/>
      <c r="N1401" s="123"/>
      <c r="O1401" s="123"/>
      <c r="P1401" s="123"/>
      <c r="Q1401" s="123"/>
      <c r="R1401" s="123"/>
      <c r="S1401" s="123"/>
      <c r="T1401" s="123"/>
      <c r="U1401" s="123"/>
      <c r="V1401" s="123"/>
      <c r="W1401" s="123"/>
      <c r="X1401" s="123"/>
      <c r="Y1401" s="123"/>
      <c r="Z1401" s="123"/>
      <c r="AA1401" s="123"/>
      <c r="AB1401" s="123"/>
      <c r="AC1401" s="123"/>
      <c r="AD1401" s="123"/>
      <c r="AE1401" s="123"/>
      <c r="AF1401" s="123"/>
      <c r="AG1401" s="123"/>
      <c r="AH1401" s="123"/>
      <c r="AI1401" s="123"/>
      <c r="AJ1401" s="123"/>
      <c r="AK1401" s="123"/>
      <c r="AL1401" s="123"/>
    </row>
    <row r="1402" s="9" customFormat="1" spans="1:38">
      <c r="A1402" s="47" t="s">
        <v>14</v>
      </c>
      <c r="B1402" s="50" t="s">
        <v>15</v>
      </c>
      <c r="C1402" s="50">
        <v>508</v>
      </c>
      <c r="D1402" s="91">
        <v>33903000000</v>
      </c>
      <c r="E1402" s="94">
        <v>162100000000</v>
      </c>
      <c r="F1402" s="39" t="s">
        <v>1458</v>
      </c>
      <c r="G1402" s="50">
        <v>24</v>
      </c>
      <c r="H1402" s="121">
        <v>435</v>
      </c>
      <c r="I1402" s="50" t="s">
        <v>1387</v>
      </c>
      <c r="J1402" s="50" t="s">
        <v>494</v>
      </c>
      <c r="K1402" s="122"/>
      <c r="L1402" s="123"/>
      <c r="M1402" s="123"/>
      <c r="N1402" s="123"/>
      <c r="O1402" s="123"/>
      <c r="P1402" s="123"/>
      <c r="Q1402" s="123"/>
      <c r="R1402" s="123"/>
      <c r="S1402" s="123"/>
      <c r="T1402" s="123"/>
      <c r="U1402" s="123"/>
      <c r="V1402" s="123"/>
      <c r="W1402" s="123"/>
      <c r="X1402" s="123"/>
      <c r="Y1402" s="123"/>
      <c r="Z1402" s="123"/>
      <c r="AA1402" s="123"/>
      <c r="AB1402" s="123"/>
      <c r="AC1402" s="123"/>
      <c r="AD1402" s="123"/>
      <c r="AE1402" s="123"/>
      <c r="AF1402" s="123"/>
      <c r="AG1402" s="123"/>
      <c r="AH1402" s="123"/>
      <c r="AI1402" s="123"/>
      <c r="AJ1402" s="123"/>
      <c r="AK1402" s="123"/>
      <c r="AL1402" s="123"/>
    </row>
    <row r="1403" s="9" customFormat="1" spans="1:38">
      <c r="A1403" s="47" t="s">
        <v>14</v>
      </c>
      <c r="B1403" s="50" t="s">
        <v>15</v>
      </c>
      <c r="C1403" s="50">
        <v>508</v>
      </c>
      <c r="D1403" s="91">
        <v>33903000000</v>
      </c>
      <c r="E1403" s="94">
        <v>162100000000</v>
      </c>
      <c r="F1403" s="39" t="s">
        <v>1459</v>
      </c>
      <c r="G1403" s="50">
        <v>30</v>
      </c>
      <c r="H1403" s="121">
        <v>240</v>
      </c>
      <c r="I1403" s="50" t="s">
        <v>1387</v>
      </c>
      <c r="J1403" s="50" t="s">
        <v>494</v>
      </c>
      <c r="K1403" s="122"/>
      <c r="L1403" s="123"/>
      <c r="M1403" s="123"/>
      <c r="N1403" s="123"/>
      <c r="O1403" s="123"/>
      <c r="P1403" s="123"/>
      <c r="Q1403" s="123"/>
      <c r="R1403" s="123"/>
      <c r="S1403" s="123"/>
      <c r="T1403" s="123"/>
      <c r="U1403" s="123"/>
      <c r="V1403" s="123"/>
      <c r="W1403" s="123"/>
      <c r="X1403" s="123"/>
      <c r="Y1403" s="123"/>
      <c r="Z1403" s="123"/>
      <c r="AA1403" s="123"/>
      <c r="AB1403" s="123"/>
      <c r="AC1403" s="123"/>
      <c r="AD1403" s="123"/>
      <c r="AE1403" s="123"/>
      <c r="AF1403" s="123"/>
      <c r="AG1403" s="123"/>
      <c r="AH1403" s="123"/>
      <c r="AI1403" s="123"/>
      <c r="AJ1403" s="123"/>
      <c r="AK1403" s="123"/>
      <c r="AL1403" s="123"/>
    </row>
    <row r="1404" s="9" customFormat="1" ht="30" spans="1:38">
      <c r="A1404" s="47" t="s">
        <v>14</v>
      </c>
      <c r="B1404" s="50" t="s">
        <v>92</v>
      </c>
      <c r="C1404" s="50">
        <v>508</v>
      </c>
      <c r="D1404" s="91">
        <v>33903000000</v>
      </c>
      <c r="E1404" s="94">
        <v>162100000000</v>
      </c>
      <c r="F1404" s="39" t="s">
        <v>1460</v>
      </c>
      <c r="G1404" s="50">
        <v>12</v>
      </c>
      <c r="H1404" s="121">
        <v>1800</v>
      </c>
      <c r="I1404" s="50" t="s">
        <v>101</v>
      </c>
      <c r="J1404" s="50" t="s">
        <v>494</v>
      </c>
      <c r="K1404" s="122"/>
      <c r="L1404" s="123"/>
      <c r="M1404" s="123"/>
      <c r="N1404" s="123"/>
      <c r="O1404" s="123"/>
      <c r="P1404" s="123"/>
      <c r="Q1404" s="123"/>
      <c r="R1404" s="123"/>
      <c r="S1404" s="123"/>
      <c r="T1404" s="123"/>
      <c r="U1404" s="123"/>
      <c r="V1404" s="123"/>
      <c r="W1404" s="123"/>
      <c r="X1404" s="123"/>
      <c r="Y1404" s="123"/>
      <c r="Z1404" s="123"/>
      <c r="AA1404" s="123"/>
      <c r="AB1404" s="123"/>
      <c r="AC1404" s="123"/>
      <c r="AD1404" s="123"/>
      <c r="AE1404" s="123"/>
      <c r="AF1404" s="123"/>
      <c r="AG1404" s="123"/>
      <c r="AH1404" s="123"/>
      <c r="AI1404" s="123"/>
      <c r="AJ1404" s="123"/>
      <c r="AK1404" s="123"/>
      <c r="AL1404" s="123"/>
    </row>
    <row r="1405" s="9" customFormat="1" spans="1:38">
      <c r="A1405" s="47" t="s">
        <v>14</v>
      </c>
      <c r="B1405" s="50" t="s">
        <v>15</v>
      </c>
      <c r="C1405" s="50">
        <v>508</v>
      </c>
      <c r="D1405" s="91">
        <v>33903000000</v>
      </c>
      <c r="E1405" s="94">
        <v>162100000000</v>
      </c>
      <c r="F1405" s="39" t="s">
        <v>1461</v>
      </c>
      <c r="G1405" s="50">
        <v>1</v>
      </c>
      <c r="H1405" s="121">
        <v>30</v>
      </c>
      <c r="I1405" s="50" t="s">
        <v>1411</v>
      </c>
      <c r="J1405" s="50" t="s">
        <v>494</v>
      </c>
      <c r="K1405" s="122"/>
      <c r="L1405" s="123"/>
      <c r="M1405" s="123"/>
      <c r="N1405" s="123"/>
      <c r="O1405" s="123"/>
      <c r="P1405" s="123"/>
      <c r="Q1405" s="123"/>
      <c r="R1405" s="123"/>
      <c r="S1405" s="123"/>
      <c r="T1405" s="123"/>
      <c r="U1405" s="123"/>
      <c r="V1405" s="123"/>
      <c r="W1405" s="123"/>
      <c r="X1405" s="123"/>
      <c r="Y1405" s="123"/>
      <c r="Z1405" s="123"/>
      <c r="AA1405" s="123"/>
      <c r="AB1405" s="123"/>
      <c r="AC1405" s="123"/>
      <c r="AD1405" s="123"/>
      <c r="AE1405" s="123"/>
      <c r="AF1405" s="123"/>
      <c r="AG1405" s="123"/>
      <c r="AH1405" s="123"/>
      <c r="AI1405" s="123"/>
      <c r="AJ1405" s="123"/>
      <c r="AK1405" s="123"/>
      <c r="AL1405" s="123"/>
    </row>
    <row r="1406" s="9" customFormat="1" spans="1:38">
      <c r="A1406" s="47" t="s">
        <v>14</v>
      </c>
      <c r="B1406" s="50" t="s">
        <v>15</v>
      </c>
      <c r="C1406" s="50">
        <v>508</v>
      </c>
      <c r="D1406" s="91">
        <v>33903000000</v>
      </c>
      <c r="E1406" s="94">
        <v>162100000000</v>
      </c>
      <c r="F1406" s="39" t="s">
        <v>1462</v>
      </c>
      <c r="G1406" s="50">
        <v>30</v>
      </c>
      <c r="H1406" s="121">
        <v>60</v>
      </c>
      <c r="I1406" s="50" t="s">
        <v>1387</v>
      </c>
      <c r="J1406" s="50" t="s">
        <v>494</v>
      </c>
      <c r="K1406" s="122"/>
      <c r="L1406" s="123"/>
      <c r="M1406" s="123"/>
      <c r="N1406" s="123"/>
      <c r="O1406" s="123"/>
      <c r="P1406" s="123"/>
      <c r="Q1406" s="123"/>
      <c r="R1406" s="123"/>
      <c r="S1406" s="123"/>
      <c r="T1406" s="123"/>
      <c r="U1406" s="123"/>
      <c r="V1406" s="123"/>
      <c r="W1406" s="123"/>
      <c r="X1406" s="123"/>
      <c r="Y1406" s="123"/>
      <c r="Z1406" s="123"/>
      <c r="AA1406" s="123"/>
      <c r="AB1406" s="123"/>
      <c r="AC1406" s="123"/>
      <c r="AD1406" s="123"/>
      <c r="AE1406" s="123"/>
      <c r="AF1406" s="123"/>
      <c r="AG1406" s="123"/>
      <c r="AH1406" s="123"/>
      <c r="AI1406" s="123"/>
      <c r="AJ1406" s="123"/>
      <c r="AK1406" s="123"/>
      <c r="AL1406" s="123"/>
    </row>
    <row r="1407" s="9" customFormat="1" spans="1:38">
      <c r="A1407" s="47" t="s">
        <v>14</v>
      </c>
      <c r="B1407" s="50" t="s">
        <v>15</v>
      </c>
      <c r="C1407" s="50">
        <v>508</v>
      </c>
      <c r="D1407" s="91">
        <v>33903000000</v>
      </c>
      <c r="E1407" s="94">
        <v>162100000000</v>
      </c>
      <c r="F1407" s="39" t="s">
        <v>1463</v>
      </c>
      <c r="G1407" s="50">
        <v>30</v>
      </c>
      <c r="H1407" s="121">
        <v>60</v>
      </c>
      <c r="I1407" s="50" t="s">
        <v>1387</v>
      </c>
      <c r="J1407" s="50" t="s">
        <v>494</v>
      </c>
      <c r="K1407" s="122"/>
      <c r="L1407" s="123"/>
      <c r="M1407" s="123"/>
      <c r="N1407" s="123"/>
      <c r="O1407" s="123"/>
      <c r="P1407" s="123"/>
      <c r="Q1407" s="123"/>
      <c r="R1407" s="123"/>
      <c r="S1407" s="123"/>
      <c r="T1407" s="123"/>
      <c r="U1407" s="123"/>
      <c r="V1407" s="123"/>
      <c r="W1407" s="123"/>
      <c r="X1407" s="123"/>
      <c r="Y1407" s="123"/>
      <c r="Z1407" s="123"/>
      <c r="AA1407" s="123"/>
      <c r="AB1407" s="123"/>
      <c r="AC1407" s="123"/>
      <c r="AD1407" s="123"/>
      <c r="AE1407" s="123"/>
      <c r="AF1407" s="123"/>
      <c r="AG1407" s="123"/>
      <c r="AH1407" s="123"/>
      <c r="AI1407" s="123"/>
      <c r="AJ1407" s="123"/>
      <c r="AK1407" s="123"/>
      <c r="AL1407" s="123"/>
    </row>
    <row r="1408" s="9" customFormat="1" spans="1:38">
      <c r="A1408" s="47" t="s">
        <v>14</v>
      </c>
      <c r="B1408" s="50" t="s">
        <v>15</v>
      </c>
      <c r="C1408" s="50">
        <v>508</v>
      </c>
      <c r="D1408" s="91">
        <v>33903000000</v>
      </c>
      <c r="E1408" s="94">
        <v>162100000000</v>
      </c>
      <c r="F1408" s="39" t="s">
        <v>1464</v>
      </c>
      <c r="G1408" s="50">
        <v>30</v>
      </c>
      <c r="H1408" s="121">
        <v>60</v>
      </c>
      <c r="I1408" s="50" t="s">
        <v>1387</v>
      </c>
      <c r="J1408" s="50" t="s">
        <v>494</v>
      </c>
      <c r="K1408" s="122"/>
      <c r="L1408" s="123"/>
      <c r="M1408" s="123"/>
      <c r="N1408" s="123"/>
      <c r="O1408" s="123"/>
      <c r="P1408" s="123"/>
      <c r="Q1408" s="123"/>
      <c r="R1408" s="123"/>
      <c r="S1408" s="123"/>
      <c r="T1408" s="123"/>
      <c r="U1408" s="123"/>
      <c r="V1408" s="123"/>
      <c r="W1408" s="123"/>
      <c r="X1408" s="123"/>
      <c r="Y1408" s="123"/>
      <c r="Z1408" s="123"/>
      <c r="AA1408" s="123"/>
      <c r="AB1408" s="123"/>
      <c r="AC1408" s="123"/>
      <c r="AD1408" s="123"/>
      <c r="AE1408" s="123"/>
      <c r="AF1408" s="123"/>
      <c r="AG1408" s="123"/>
      <c r="AH1408" s="123"/>
      <c r="AI1408" s="123"/>
      <c r="AJ1408" s="123"/>
      <c r="AK1408" s="123"/>
      <c r="AL1408" s="123"/>
    </row>
    <row r="1409" s="9" customFormat="1" spans="1:38">
      <c r="A1409" s="47" t="s">
        <v>14</v>
      </c>
      <c r="B1409" s="50" t="s">
        <v>15</v>
      </c>
      <c r="C1409" s="50">
        <v>508</v>
      </c>
      <c r="D1409" s="91">
        <v>33903000000</v>
      </c>
      <c r="E1409" s="94">
        <v>162100000000</v>
      </c>
      <c r="F1409" s="39" t="s">
        <v>1465</v>
      </c>
      <c r="G1409" s="50">
        <v>18</v>
      </c>
      <c r="H1409" s="121">
        <v>360</v>
      </c>
      <c r="I1409" s="50" t="s">
        <v>1387</v>
      </c>
      <c r="J1409" s="50" t="s">
        <v>494</v>
      </c>
      <c r="K1409" s="122"/>
      <c r="L1409" s="123"/>
      <c r="M1409" s="123"/>
      <c r="N1409" s="123"/>
      <c r="O1409" s="123"/>
      <c r="P1409" s="123"/>
      <c r="Q1409" s="123"/>
      <c r="R1409" s="123"/>
      <c r="S1409" s="123"/>
      <c r="T1409" s="123"/>
      <c r="U1409" s="123"/>
      <c r="V1409" s="123"/>
      <c r="W1409" s="123"/>
      <c r="X1409" s="123"/>
      <c r="Y1409" s="123"/>
      <c r="Z1409" s="123"/>
      <c r="AA1409" s="123"/>
      <c r="AB1409" s="123"/>
      <c r="AC1409" s="123"/>
      <c r="AD1409" s="123"/>
      <c r="AE1409" s="123"/>
      <c r="AF1409" s="123"/>
      <c r="AG1409" s="123"/>
      <c r="AH1409" s="123"/>
      <c r="AI1409" s="123"/>
      <c r="AJ1409" s="123"/>
      <c r="AK1409" s="123"/>
      <c r="AL1409" s="123"/>
    </row>
    <row r="1410" s="9" customFormat="1" spans="1:38">
      <c r="A1410" s="47" t="s">
        <v>14</v>
      </c>
      <c r="B1410" s="50" t="s">
        <v>15</v>
      </c>
      <c r="C1410" s="50">
        <v>508</v>
      </c>
      <c r="D1410" s="91">
        <v>33903000000</v>
      </c>
      <c r="E1410" s="94">
        <v>162100000000</v>
      </c>
      <c r="F1410" s="39" t="s">
        <v>1466</v>
      </c>
      <c r="G1410" s="50">
        <v>20</v>
      </c>
      <c r="H1410" s="121">
        <v>400</v>
      </c>
      <c r="I1410" s="50" t="s">
        <v>1387</v>
      </c>
      <c r="J1410" s="50" t="s">
        <v>494</v>
      </c>
      <c r="K1410" s="122"/>
      <c r="L1410" s="123"/>
      <c r="M1410" s="123"/>
      <c r="N1410" s="123"/>
      <c r="O1410" s="123"/>
      <c r="P1410" s="123"/>
      <c r="Q1410" s="123"/>
      <c r="R1410" s="123"/>
      <c r="S1410" s="123"/>
      <c r="T1410" s="123"/>
      <c r="U1410" s="123"/>
      <c r="V1410" s="123"/>
      <c r="W1410" s="123"/>
      <c r="X1410" s="123"/>
      <c r="Y1410" s="123"/>
      <c r="Z1410" s="123"/>
      <c r="AA1410" s="123"/>
      <c r="AB1410" s="123"/>
      <c r="AC1410" s="123"/>
      <c r="AD1410" s="123"/>
      <c r="AE1410" s="123"/>
      <c r="AF1410" s="123"/>
      <c r="AG1410" s="123"/>
      <c r="AH1410" s="123"/>
      <c r="AI1410" s="123"/>
      <c r="AJ1410" s="123"/>
      <c r="AK1410" s="123"/>
      <c r="AL1410" s="123"/>
    </row>
    <row r="1411" s="9" customFormat="1" spans="1:38">
      <c r="A1411" s="47" t="s">
        <v>14</v>
      </c>
      <c r="B1411" s="50" t="s">
        <v>15</v>
      </c>
      <c r="C1411" s="50">
        <v>508</v>
      </c>
      <c r="D1411" s="91">
        <v>33903000000</v>
      </c>
      <c r="E1411" s="94">
        <v>162100000000</v>
      </c>
      <c r="F1411" s="39" t="s">
        <v>1467</v>
      </c>
      <c r="G1411" s="50">
        <v>20</v>
      </c>
      <c r="H1411" s="121">
        <v>400</v>
      </c>
      <c r="I1411" s="50" t="s">
        <v>1387</v>
      </c>
      <c r="J1411" s="50" t="s">
        <v>494</v>
      </c>
      <c r="K1411" s="122"/>
      <c r="L1411" s="123"/>
      <c r="M1411" s="123"/>
      <c r="N1411" s="123"/>
      <c r="O1411" s="123"/>
      <c r="P1411" s="123"/>
      <c r="Q1411" s="123"/>
      <c r="R1411" s="123"/>
      <c r="S1411" s="123"/>
      <c r="T1411" s="123"/>
      <c r="U1411" s="123"/>
      <c r="V1411" s="123"/>
      <c r="W1411" s="123"/>
      <c r="X1411" s="123"/>
      <c r="Y1411" s="123"/>
      <c r="Z1411" s="123"/>
      <c r="AA1411" s="123"/>
      <c r="AB1411" s="123"/>
      <c r="AC1411" s="123"/>
      <c r="AD1411" s="123"/>
      <c r="AE1411" s="123"/>
      <c r="AF1411" s="123"/>
      <c r="AG1411" s="123"/>
      <c r="AH1411" s="123"/>
      <c r="AI1411" s="123"/>
      <c r="AJ1411" s="123"/>
      <c r="AK1411" s="123"/>
      <c r="AL1411" s="123"/>
    </row>
    <row r="1412" s="9" customFormat="1" spans="1:38">
      <c r="A1412" s="47" t="s">
        <v>14</v>
      </c>
      <c r="B1412" s="50" t="s">
        <v>15</v>
      </c>
      <c r="C1412" s="50">
        <v>508</v>
      </c>
      <c r="D1412" s="91">
        <v>33903000000</v>
      </c>
      <c r="E1412" s="94">
        <v>162100000000</v>
      </c>
      <c r="F1412" s="39" t="s">
        <v>1468</v>
      </c>
      <c r="G1412" s="50">
        <v>8</v>
      </c>
      <c r="H1412" s="121">
        <v>160</v>
      </c>
      <c r="I1412" s="50" t="s">
        <v>1387</v>
      </c>
      <c r="J1412" s="50" t="s">
        <v>494</v>
      </c>
      <c r="K1412" s="122"/>
      <c r="L1412" s="123"/>
      <c r="M1412" s="123"/>
      <c r="N1412" s="123"/>
      <c r="O1412" s="123"/>
      <c r="P1412" s="123"/>
      <c r="Q1412" s="123"/>
      <c r="R1412" s="123"/>
      <c r="S1412" s="123"/>
      <c r="T1412" s="123"/>
      <c r="U1412" s="123"/>
      <c r="V1412" s="123"/>
      <c r="W1412" s="123"/>
      <c r="X1412" s="123"/>
      <c r="Y1412" s="123"/>
      <c r="Z1412" s="123"/>
      <c r="AA1412" s="123"/>
      <c r="AB1412" s="123"/>
      <c r="AC1412" s="123"/>
      <c r="AD1412" s="123"/>
      <c r="AE1412" s="123"/>
      <c r="AF1412" s="123"/>
      <c r="AG1412" s="123"/>
      <c r="AH1412" s="123"/>
      <c r="AI1412" s="123"/>
      <c r="AJ1412" s="123"/>
      <c r="AK1412" s="123"/>
      <c r="AL1412" s="123"/>
    </row>
    <row r="1413" s="9" customFormat="1" ht="30" spans="1:38">
      <c r="A1413" s="47" t="s">
        <v>14</v>
      </c>
      <c r="B1413" s="50" t="s">
        <v>15</v>
      </c>
      <c r="C1413" s="50">
        <v>508</v>
      </c>
      <c r="D1413" s="91">
        <v>33903000000</v>
      </c>
      <c r="E1413" s="94">
        <v>162100000000</v>
      </c>
      <c r="F1413" s="39" t="s">
        <v>1469</v>
      </c>
      <c r="G1413" s="50">
        <v>15</v>
      </c>
      <c r="H1413" s="121">
        <v>225</v>
      </c>
      <c r="I1413" s="50" t="s">
        <v>1387</v>
      </c>
      <c r="J1413" s="50" t="s">
        <v>494</v>
      </c>
      <c r="K1413" s="122"/>
      <c r="L1413" s="123"/>
      <c r="M1413" s="123"/>
      <c r="N1413" s="123"/>
      <c r="O1413" s="123"/>
      <c r="P1413" s="123"/>
      <c r="Q1413" s="123"/>
      <c r="R1413" s="123"/>
      <c r="S1413" s="123"/>
      <c r="T1413" s="123"/>
      <c r="U1413" s="123"/>
      <c r="V1413" s="123"/>
      <c r="W1413" s="123"/>
      <c r="X1413" s="123"/>
      <c r="Y1413" s="123"/>
      <c r="Z1413" s="123"/>
      <c r="AA1413" s="123"/>
      <c r="AB1413" s="123"/>
      <c r="AC1413" s="123"/>
      <c r="AD1413" s="123"/>
      <c r="AE1413" s="123"/>
      <c r="AF1413" s="123"/>
      <c r="AG1413" s="123"/>
      <c r="AH1413" s="123"/>
      <c r="AI1413" s="123"/>
      <c r="AJ1413" s="123"/>
      <c r="AK1413" s="123"/>
      <c r="AL1413" s="123"/>
    </row>
    <row r="1414" s="9" customFormat="1" spans="1:38">
      <c r="A1414" s="47" t="s">
        <v>14</v>
      </c>
      <c r="B1414" s="50" t="s">
        <v>15</v>
      </c>
      <c r="C1414" s="50">
        <v>508</v>
      </c>
      <c r="D1414" s="91">
        <v>33903000000</v>
      </c>
      <c r="E1414" s="94">
        <v>162100000000</v>
      </c>
      <c r="F1414" s="39" t="s">
        <v>1470</v>
      </c>
      <c r="G1414" s="50">
        <v>2</v>
      </c>
      <c r="H1414" s="121">
        <v>40</v>
      </c>
      <c r="I1414" s="50" t="s">
        <v>1387</v>
      </c>
      <c r="J1414" s="50" t="s">
        <v>494</v>
      </c>
      <c r="K1414" s="122"/>
      <c r="L1414" s="123"/>
      <c r="M1414" s="123"/>
      <c r="N1414" s="123"/>
      <c r="O1414" s="123"/>
      <c r="P1414" s="123"/>
      <c r="Q1414" s="123"/>
      <c r="R1414" s="123"/>
      <c r="S1414" s="123"/>
      <c r="T1414" s="123"/>
      <c r="U1414" s="123"/>
      <c r="V1414" s="123"/>
      <c r="W1414" s="123"/>
      <c r="X1414" s="123"/>
      <c r="Y1414" s="123"/>
      <c r="Z1414" s="123"/>
      <c r="AA1414" s="123"/>
      <c r="AB1414" s="123"/>
      <c r="AC1414" s="123"/>
      <c r="AD1414" s="123"/>
      <c r="AE1414" s="123"/>
      <c r="AF1414" s="123"/>
      <c r="AG1414" s="123"/>
      <c r="AH1414" s="123"/>
      <c r="AI1414" s="123"/>
      <c r="AJ1414" s="123"/>
      <c r="AK1414" s="123"/>
      <c r="AL1414" s="123"/>
    </row>
    <row r="1415" s="9" customFormat="1" spans="1:38">
      <c r="A1415" s="47" t="s">
        <v>14</v>
      </c>
      <c r="B1415" s="50" t="s">
        <v>15</v>
      </c>
      <c r="C1415" s="50">
        <v>508</v>
      </c>
      <c r="D1415" s="91">
        <v>33903000000</v>
      </c>
      <c r="E1415" s="94">
        <v>162100000000</v>
      </c>
      <c r="F1415" s="39" t="s">
        <v>1471</v>
      </c>
      <c r="G1415" s="50">
        <v>2</v>
      </c>
      <c r="H1415" s="121">
        <v>30</v>
      </c>
      <c r="I1415" s="50" t="s">
        <v>1387</v>
      </c>
      <c r="J1415" s="50" t="s">
        <v>494</v>
      </c>
      <c r="K1415" s="122"/>
      <c r="L1415" s="123"/>
      <c r="M1415" s="123"/>
      <c r="N1415" s="123"/>
      <c r="O1415" s="123"/>
      <c r="P1415" s="123"/>
      <c r="Q1415" s="123"/>
      <c r="R1415" s="123"/>
      <c r="S1415" s="123"/>
      <c r="T1415" s="123"/>
      <c r="U1415" s="123"/>
      <c r="V1415" s="123"/>
      <c r="W1415" s="123"/>
      <c r="X1415" s="123"/>
      <c r="Y1415" s="123"/>
      <c r="Z1415" s="123"/>
      <c r="AA1415" s="123"/>
      <c r="AB1415" s="123"/>
      <c r="AC1415" s="123"/>
      <c r="AD1415" s="123"/>
      <c r="AE1415" s="123"/>
      <c r="AF1415" s="123"/>
      <c r="AG1415" s="123"/>
      <c r="AH1415" s="123"/>
      <c r="AI1415" s="123"/>
      <c r="AJ1415" s="123"/>
      <c r="AK1415" s="123"/>
      <c r="AL1415" s="123"/>
    </row>
    <row r="1416" s="9" customFormat="1" spans="1:38">
      <c r="A1416" s="47" t="s">
        <v>14</v>
      </c>
      <c r="B1416" s="50" t="s">
        <v>15</v>
      </c>
      <c r="C1416" s="50">
        <v>508</v>
      </c>
      <c r="D1416" s="91">
        <v>33903000000</v>
      </c>
      <c r="E1416" s="94">
        <v>162100000000</v>
      </c>
      <c r="F1416" s="39" t="s">
        <v>1472</v>
      </c>
      <c r="G1416" s="50">
        <v>1</v>
      </c>
      <c r="H1416" s="121">
        <v>70</v>
      </c>
      <c r="I1416" s="50" t="s">
        <v>1387</v>
      </c>
      <c r="J1416" s="50" t="s">
        <v>494</v>
      </c>
      <c r="K1416" s="122"/>
      <c r="L1416" s="123"/>
      <c r="M1416" s="123"/>
      <c r="N1416" s="123"/>
      <c r="O1416" s="123"/>
      <c r="P1416" s="123"/>
      <c r="Q1416" s="123"/>
      <c r="R1416" s="123"/>
      <c r="S1416" s="123"/>
      <c r="T1416" s="123"/>
      <c r="U1416" s="123"/>
      <c r="V1416" s="123"/>
      <c r="W1416" s="123"/>
      <c r="X1416" s="123"/>
      <c r="Y1416" s="123"/>
      <c r="Z1416" s="123"/>
      <c r="AA1416" s="123"/>
      <c r="AB1416" s="123"/>
      <c r="AC1416" s="123"/>
      <c r="AD1416" s="123"/>
      <c r="AE1416" s="123"/>
      <c r="AF1416" s="123"/>
      <c r="AG1416" s="123"/>
      <c r="AH1416" s="123"/>
      <c r="AI1416" s="123"/>
      <c r="AJ1416" s="123"/>
      <c r="AK1416" s="123"/>
      <c r="AL1416" s="123"/>
    </row>
    <row r="1417" s="9" customFormat="1" spans="1:38">
      <c r="A1417" s="47" t="s">
        <v>14</v>
      </c>
      <c r="B1417" s="50" t="s">
        <v>15</v>
      </c>
      <c r="C1417" s="50">
        <v>508</v>
      </c>
      <c r="D1417" s="91">
        <v>33903000000</v>
      </c>
      <c r="E1417" s="94">
        <v>162100000000</v>
      </c>
      <c r="F1417" s="39" t="s">
        <v>1473</v>
      </c>
      <c r="G1417" s="50">
        <v>50</v>
      </c>
      <c r="H1417" s="121">
        <v>2250</v>
      </c>
      <c r="I1417" s="50" t="s">
        <v>1387</v>
      </c>
      <c r="J1417" s="50" t="s">
        <v>494</v>
      </c>
      <c r="K1417" s="122"/>
      <c r="L1417" s="123"/>
      <c r="M1417" s="123"/>
      <c r="N1417" s="123"/>
      <c r="O1417" s="123"/>
      <c r="P1417" s="123"/>
      <c r="Q1417" s="123"/>
      <c r="R1417" s="123"/>
      <c r="S1417" s="123"/>
      <c r="T1417" s="123"/>
      <c r="U1417" s="123"/>
      <c r="V1417" s="123"/>
      <c r="W1417" s="123"/>
      <c r="X1417" s="123"/>
      <c r="Y1417" s="123"/>
      <c r="Z1417" s="123"/>
      <c r="AA1417" s="123"/>
      <c r="AB1417" s="123"/>
      <c r="AC1417" s="123"/>
      <c r="AD1417" s="123"/>
      <c r="AE1417" s="123"/>
      <c r="AF1417" s="123"/>
      <c r="AG1417" s="123"/>
      <c r="AH1417" s="123"/>
      <c r="AI1417" s="123"/>
      <c r="AJ1417" s="123"/>
      <c r="AK1417" s="123"/>
      <c r="AL1417" s="123"/>
    </row>
    <row r="1418" s="9" customFormat="1" spans="1:38">
      <c r="A1418" s="47" t="s">
        <v>14</v>
      </c>
      <c r="B1418" s="50" t="s">
        <v>15</v>
      </c>
      <c r="C1418" s="50">
        <v>508</v>
      </c>
      <c r="D1418" s="91">
        <v>33903000000</v>
      </c>
      <c r="E1418" s="94">
        <v>162100000000</v>
      </c>
      <c r="F1418" s="39" t="s">
        <v>1474</v>
      </c>
      <c r="G1418" s="50">
        <v>40</v>
      </c>
      <c r="H1418" s="121">
        <v>360</v>
      </c>
      <c r="I1418" s="50" t="s">
        <v>1387</v>
      </c>
      <c r="J1418" s="50" t="s">
        <v>494</v>
      </c>
      <c r="K1418" s="122"/>
      <c r="L1418" s="123"/>
      <c r="M1418" s="123"/>
      <c r="N1418" s="123"/>
      <c r="O1418" s="123"/>
      <c r="P1418" s="123"/>
      <c r="Q1418" s="123"/>
      <c r="R1418" s="123"/>
      <c r="S1418" s="123"/>
      <c r="T1418" s="123"/>
      <c r="U1418" s="123"/>
      <c r="V1418" s="123"/>
      <c r="W1418" s="123"/>
      <c r="X1418" s="123"/>
      <c r="Y1418" s="123"/>
      <c r="Z1418" s="123"/>
      <c r="AA1418" s="123"/>
      <c r="AB1418" s="123"/>
      <c r="AC1418" s="123"/>
      <c r="AD1418" s="123"/>
      <c r="AE1418" s="123"/>
      <c r="AF1418" s="123"/>
      <c r="AG1418" s="123"/>
      <c r="AH1418" s="123"/>
      <c r="AI1418" s="123"/>
      <c r="AJ1418" s="123"/>
      <c r="AK1418" s="123"/>
      <c r="AL1418" s="123"/>
    </row>
    <row r="1419" s="9" customFormat="1" spans="1:38">
      <c r="A1419" s="47" t="s">
        <v>14</v>
      </c>
      <c r="B1419" s="50" t="s">
        <v>15</v>
      </c>
      <c r="C1419" s="50">
        <v>508</v>
      </c>
      <c r="D1419" s="91">
        <v>33903000000</v>
      </c>
      <c r="E1419" s="94">
        <v>162100000000</v>
      </c>
      <c r="F1419" s="39" t="s">
        <v>1475</v>
      </c>
      <c r="G1419" s="50">
        <v>8</v>
      </c>
      <c r="H1419" s="121">
        <v>400</v>
      </c>
      <c r="I1419" s="50" t="s">
        <v>1387</v>
      </c>
      <c r="J1419" s="50" t="s">
        <v>494</v>
      </c>
      <c r="K1419" s="122"/>
      <c r="L1419" s="123"/>
      <c r="M1419" s="123"/>
      <c r="N1419" s="123"/>
      <c r="O1419" s="123"/>
      <c r="P1419" s="123"/>
      <c r="Q1419" s="123"/>
      <c r="R1419" s="123"/>
      <c r="S1419" s="123"/>
      <c r="T1419" s="123"/>
      <c r="U1419" s="123"/>
      <c r="V1419" s="123"/>
      <c r="W1419" s="123"/>
      <c r="X1419" s="123"/>
      <c r="Y1419" s="123"/>
      <c r="Z1419" s="123"/>
      <c r="AA1419" s="123"/>
      <c r="AB1419" s="123"/>
      <c r="AC1419" s="123"/>
      <c r="AD1419" s="123"/>
      <c r="AE1419" s="123"/>
      <c r="AF1419" s="123"/>
      <c r="AG1419" s="123"/>
      <c r="AH1419" s="123"/>
      <c r="AI1419" s="123"/>
      <c r="AJ1419" s="123"/>
      <c r="AK1419" s="123"/>
      <c r="AL1419" s="123"/>
    </row>
    <row r="1420" s="9" customFormat="1" spans="1:38">
      <c r="A1420" s="47" t="s">
        <v>14</v>
      </c>
      <c r="B1420" s="50" t="s">
        <v>15</v>
      </c>
      <c r="C1420" s="50">
        <v>508</v>
      </c>
      <c r="D1420" s="91">
        <v>33903000000</v>
      </c>
      <c r="E1420" s="94">
        <v>162100000000</v>
      </c>
      <c r="F1420" s="39" t="s">
        <v>1476</v>
      </c>
      <c r="G1420" s="50">
        <v>10</v>
      </c>
      <c r="H1420" s="121">
        <v>20</v>
      </c>
      <c r="I1420" s="50" t="s">
        <v>1387</v>
      </c>
      <c r="J1420" s="50" t="s">
        <v>494</v>
      </c>
      <c r="K1420" s="122"/>
      <c r="L1420" s="123"/>
      <c r="M1420" s="123"/>
      <c r="N1420" s="123"/>
      <c r="O1420" s="123"/>
      <c r="P1420" s="123"/>
      <c r="Q1420" s="123"/>
      <c r="R1420" s="123"/>
      <c r="S1420" s="123"/>
      <c r="T1420" s="123"/>
      <c r="U1420" s="123"/>
      <c r="V1420" s="123"/>
      <c r="W1420" s="123"/>
      <c r="X1420" s="123"/>
      <c r="Y1420" s="123"/>
      <c r="Z1420" s="123"/>
      <c r="AA1420" s="123"/>
      <c r="AB1420" s="123"/>
      <c r="AC1420" s="123"/>
      <c r="AD1420" s="123"/>
      <c r="AE1420" s="123"/>
      <c r="AF1420" s="123"/>
      <c r="AG1420" s="123"/>
      <c r="AH1420" s="123"/>
      <c r="AI1420" s="123"/>
      <c r="AJ1420" s="123"/>
      <c r="AK1420" s="123"/>
      <c r="AL1420" s="123"/>
    </row>
    <row r="1421" s="9" customFormat="1" spans="1:38">
      <c r="A1421" s="47" t="s">
        <v>14</v>
      </c>
      <c r="B1421" s="50" t="s">
        <v>15</v>
      </c>
      <c r="C1421" s="50">
        <v>508</v>
      </c>
      <c r="D1421" s="91">
        <v>33903000000</v>
      </c>
      <c r="E1421" s="94">
        <v>162100000000</v>
      </c>
      <c r="F1421" s="39" t="s">
        <v>1477</v>
      </c>
      <c r="G1421" s="50">
        <v>10</v>
      </c>
      <c r="H1421" s="121">
        <v>20</v>
      </c>
      <c r="I1421" s="50" t="s">
        <v>1387</v>
      </c>
      <c r="J1421" s="50" t="s">
        <v>494</v>
      </c>
      <c r="K1421" s="122"/>
      <c r="L1421" s="123"/>
      <c r="M1421" s="123"/>
      <c r="N1421" s="123"/>
      <c r="O1421" s="123"/>
      <c r="P1421" s="123"/>
      <c r="Q1421" s="123"/>
      <c r="R1421" s="123"/>
      <c r="S1421" s="123"/>
      <c r="T1421" s="123"/>
      <c r="U1421" s="123"/>
      <c r="V1421" s="123"/>
      <c r="W1421" s="123"/>
      <c r="X1421" s="123"/>
      <c r="Y1421" s="123"/>
      <c r="Z1421" s="123"/>
      <c r="AA1421" s="123"/>
      <c r="AB1421" s="123"/>
      <c r="AC1421" s="123"/>
      <c r="AD1421" s="123"/>
      <c r="AE1421" s="123"/>
      <c r="AF1421" s="123"/>
      <c r="AG1421" s="123"/>
      <c r="AH1421" s="123"/>
      <c r="AI1421" s="123"/>
      <c r="AJ1421" s="123"/>
      <c r="AK1421" s="123"/>
      <c r="AL1421" s="123"/>
    </row>
    <row r="1422" s="9" customFormat="1" spans="1:38">
      <c r="A1422" s="47" t="s">
        <v>14</v>
      </c>
      <c r="B1422" s="50" t="s">
        <v>15</v>
      </c>
      <c r="C1422" s="50">
        <v>508</v>
      </c>
      <c r="D1422" s="91">
        <v>33903000000</v>
      </c>
      <c r="E1422" s="94">
        <v>162100000000</v>
      </c>
      <c r="F1422" s="39" t="s">
        <v>1478</v>
      </c>
      <c r="G1422" s="50">
        <v>6</v>
      </c>
      <c r="H1422" s="121">
        <v>54</v>
      </c>
      <c r="I1422" s="50" t="s">
        <v>1387</v>
      </c>
      <c r="J1422" s="50" t="s">
        <v>494</v>
      </c>
      <c r="K1422" s="122"/>
      <c r="L1422" s="123"/>
      <c r="M1422" s="123"/>
      <c r="N1422" s="123"/>
      <c r="O1422" s="123"/>
      <c r="P1422" s="123"/>
      <c r="Q1422" s="123"/>
      <c r="R1422" s="123"/>
      <c r="S1422" s="123"/>
      <c r="T1422" s="123"/>
      <c r="U1422" s="123"/>
      <c r="V1422" s="123"/>
      <c r="W1422" s="123"/>
      <c r="X1422" s="123"/>
      <c r="Y1422" s="123"/>
      <c r="Z1422" s="123"/>
      <c r="AA1422" s="123"/>
      <c r="AB1422" s="123"/>
      <c r="AC1422" s="123"/>
      <c r="AD1422" s="123"/>
      <c r="AE1422" s="123"/>
      <c r="AF1422" s="123"/>
      <c r="AG1422" s="123"/>
      <c r="AH1422" s="123"/>
      <c r="AI1422" s="123"/>
      <c r="AJ1422" s="123"/>
      <c r="AK1422" s="123"/>
      <c r="AL1422" s="123"/>
    </row>
    <row r="1423" s="9" customFormat="1" spans="1:38">
      <c r="A1423" s="47" t="s">
        <v>14</v>
      </c>
      <c r="B1423" s="50" t="s">
        <v>15</v>
      </c>
      <c r="C1423" s="50">
        <v>508</v>
      </c>
      <c r="D1423" s="91">
        <v>33903000000</v>
      </c>
      <c r="E1423" s="94">
        <v>162100000000</v>
      </c>
      <c r="F1423" s="39" t="s">
        <v>1479</v>
      </c>
      <c r="G1423" s="50">
        <v>10</v>
      </c>
      <c r="H1423" s="121">
        <v>100</v>
      </c>
      <c r="I1423" s="50" t="s">
        <v>1387</v>
      </c>
      <c r="J1423" s="50" t="s">
        <v>494</v>
      </c>
      <c r="K1423" s="122"/>
      <c r="L1423" s="123"/>
      <c r="M1423" s="123"/>
      <c r="N1423" s="123"/>
      <c r="O1423" s="123"/>
      <c r="P1423" s="123"/>
      <c r="Q1423" s="123"/>
      <c r="R1423" s="123"/>
      <c r="S1423" s="123"/>
      <c r="T1423" s="123"/>
      <c r="U1423" s="123"/>
      <c r="V1423" s="123"/>
      <c r="W1423" s="123"/>
      <c r="X1423" s="123"/>
      <c r="Y1423" s="123"/>
      <c r="Z1423" s="123"/>
      <c r="AA1423" s="123"/>
      <c r="AB1423" s="123"/>
      <c r="AC1423" s="123"/>
      <c r="AD1423" s="123"/>
      <c r="AE1423" s="123"/>
      <c r="AF1423" s="123"/>
      <c r="AG1423" s="123"/>
      <c r="AH1423" s="123"/>
      <c r="AI1423" s="123"/>
      <c r="AJ1423" s="123"/>
      <c r="AK1423" s="123"/>
      <c r="AL1423" s="123"/>
    </row>
    <row r="1424" s="9" customFormat="1" spans="1:38">
      <c r="A1424" s="47" t="s">
        <v>14</v>
      </c>
      <c r="B1424" s="50" t="s">
        <v>15</v>
      </c>
      <c r="C1424" s="50">
        <v>508</v>
      </c>
      <c r="D1424" s="91">
        <v>33903000000</v>
      </c>
      <c r="E1424" s="94">
        <v>162100000000</v>
      </c>
      <c r="F1424" s="39" t="s">
        <v>1480</v>
      </c>
      <c r="G1424" s="50">
        <v>2500</v>
      </c>
      <c r="H1424" s="121">
        <v>750</v>
      </c>
      <c r="I1424" s="50" t="s">
        <v>1387</v>
      </c>
      <c r="J1424" s="50" t="s">
        <v>494</v>
      </c>
      <c r="K1424" s="122"/>
      <c r="L1424" s="123"/>
      <c r="M1424" s="123"/>
      <c r="N1424" s="123"/>
      <c r="O1424" s="123"/>
      <c r="P1424" s="123"/>
      <c r="Q1424" s="123"/>
      <c r="R1424" s="123"/>
      <c r="S1424" s="123"/>
      <c r="T1424" s="123"/>
      <c r="U1424" s="123"/>
      <c r="V1424" s="123"/>
      <c r="W1424" s="123"/>
      <c r="X1424" s="123"/>
      <c r="Y1424" s="123"/>
      <c r="Z1424" s="123"/>
      <c r="AA1424" s="123"/>
      <c r="AB1424" s="123"/>
      <c r="AC1424" s="123"/>
      <c r="AD1424" s="123"/>
      <c r="AE1424" s="123"/>
      <c r="AF1424" s="123"/>
      <c r="AG1424" s="123"/>
      <c r="AH1424" s="123"/>
      <c r="AI1424" s="123"/>
      <c r="AJ1424" s="123"/>
      <c r="AK1424" s="123"/>
      <c r="AL1424" s="123"/>
    </row>
    <row r="1425" s="9" customFormat="1" spans="1:38">
      <c r="A1425" s="47" t="s">
        <v>14</v>
      </c>
      <c r="B1425" s="50" t="s">
        <v>15</v>
      </c>
      <c r="C1425" s="50">
        <v>508</v>
      </c>
      <c r="D1425" s="91">
        <v>33903000000</v>
      </c>
      <c r="E1425" s="94">
        <v>162100000000</v>
      </c>
      <c r="F1425" s="39" t="s">
        <v>1481</v>
      </c>
      <c r="G1425" s="50">
        <v>1000</v>
      </c>
      <c r="H1425" s="121">
        <v>400</v>
      </c>
      <c r="I1425" s="50" t="s">
        <v>1387</v>
      </c>
      <c r="J1425" s="50" t="s">
        <v>494</v>
      </c>
      <c r="K1425" s="122"/>
      <c r="L1425" s="123"/>
      <c r="M1425" s="123"/>
      <c r="N1425" s="123"/>
      <c r="O1425" s="123"/>
      <c r="P1425" s="123"/>
      <c r="Q1425" s="123"/>
      <c r="R1425" s="123"/>
      <c r="S1425" s="123"/>
      <c r="T1425" s="123"/>
      <c r="U1425" s="123"/>
      <c r="V1425" s="123"/>
      <c r="W1425" s="123"/>
      <c r="X1425" s="123"/>
      <c r="Y1425" s="123"/>
      <c r="Z1425" s="123"/>
      <c r="AA1425" s="123"/>
      <c r="AB1425" s="123"/>
      <c r="AC1425" s="123"/>
      <c r="AD1425" s="123"/>
      <c r="AE1425" s="123"/>
      <c r="AF1425" s="123"/>
      <c r="AG1425" s="123"/>
      <c r="AH1425" s="123"/>
      <c r="AI1425" s="123"/>
      <c r="AJ1425" s="123"/>
      <c r="AK1425" s="123"/>
      <c r="AL1425" s="123"/>
    </row>
    <row r="1426" s="9" customFormat="1" spans="1:38">
      <c r="A1426" s="47" t="s">
        <v>14</v>
      </c>
      <c r="B1426" s="50" t="s">
        <v>15</v>
      </c>
      <c r="C1426" s="50">
        <v>508</v>
      </c>
      <c r="D1426" s="91">
        <v>33903000000</v>
      </c>
      <c r="E1426" s="94">
        <v>162100000000</v>
      </c>
      <c r="F1426" s="39" t="s">
        <v>1482</v>
      </c>
      <c r="G1426" s="50">
        <v>10</v>
      </c>
      <c r="H1426" s="121">
        <v>100</v>
      </c>
      <c r="I1426" s="50" t="s">
        <v>1387</v>
      </c>
      <c r="J1426" s="50" t="s">
        <v>494</v>
      </c>
      <c r="K1426" s="122"/>
      <c r="L1426" s="123"/>
      <c r="M1426" s="123"/>
      <c r="N1426" s="123"/>
      <c r="O1426" s="123"/>
      <c r="P1426" s="123"/>
      <c r="Q1426" s="123"/>
      <c r="R1426" s="123"/>
      <c r="S1426" s="123"/>
      <c r="T1426" s="123"/>
      <c r="U1426" s="123"/>
      <c r="V1426" s="123"/>
      <c r="W1426" s="123"/>
      <c r="X1426" s="123"/>
      <c r="Y1426" s="123"/>
      <c r="Z1426" s="123"/>
      <c r="AA1426" s="123"/>
      <c r="AB1426" s="123"/>
      <c r="AC1426" s="123"/>
      <c r="AD1426" s="123"/>
      <c r="AE1426" s="123"/>
      <c r="AF1426" s="123"/>
      <c r="AG1426" s="123"/>
      <c r="AH1426" s="123"/>
      <c r="AI1426" s="123"/>
      <c r="AJ1426" s="123"/>
      <c r="AK1426" s="123"/>
      <c r="AL1426" s="123"/>
    </row>
    <row r="1427" s="9" customFormat="1" spans="1:38">
      <c r="A1427" s="47" t="s">
        <v>14</v>
      </c>
      <c r="B1427" s="50" t="s">
        <v>15</v>
      </c>
      <c r="C1427" s="50">
        <v>508</v>
      </c>
      <c r="D1427" s="91">
        <v>33903000000</v>
      </c>
      <c r="E1427" s="94">
        <v>162100000000</v>
      </c>
      <c r="F1427" s="39" t="s">
        <v>1483</v>
      </c>
      <c r="G1427" s="50">
        <v>10</v>
      </c>
      <c r="H1427" s="121">
        <v>180</v>
      </c>
      <c r="I1427" s="50" t="s">
        <v>1387</v>
      </c>
      <c r="J1427" s="50" t="s">
        <v>494</v>
      </c>
      <c r="K1427" s="122"/>
      <c r="L1427" s="123"/>
      <c r="M1427" s="123"/>
      <c r="N1427" s="123"/>
      <c r="O1427" s="123"/>
      <c r="P1427" s="123"/>
      <c r="Q1427" s="123"/>
      <c r="R1427" s="123"/>
      <c r="S1427" s="123"/>
      <c r="T1427" s="123"/>
      <c r="U1427" s="123"/>
      <c r="V1427" s="123"/>
      <c r="W1427" s="123"/>
      <c r="X1427" s="123"/>
      <c r="Y1427" s="123"/>
      <c r="Z1427" s="123"/>
      <c r="AA1427" s="123"/>
      <c r="AB1427" s="123"/>
      <c r="AC1427" s="123"/>
      <c r="AD1427" s="123"/>
      <c r="AE1427" s="123"/>
      <c r="AF1427" s="123"/>
      <c r="AG1427" s="123"/>
      <c r="AH1427" s="123"/>
      <c r="AI1427" s="123"/>
      <c r="AJ1427" s="123"/>
      <c r="AK1427" s="123"/>
      <c r="AL1427" s="123"/>
    </row>
    <row r="1428" s="9" customFormat="1" spans="1:38">
      <c r="A1428" s="47" t="s">
        <v>14</v>
      </c>
      <c r="B1428" s="50" t="s">
        <v>15</v>
      </c>
      <c r="C1428" s="50">
        <v>508</v>
      </c>
      <c r="D1428" s="91">
        <v>33903000000</v>
      </c>
      <c r="E1428" s="94">
        <v>162100000000</v>
      </c>
      <c r="F1428" s="39" t="s">
        <v>1484</v>
      </c>
      <c r="G1428" s="50">
        <v>60</v>
      </c>
      <c r="H1428" s="121">
        <v>600</v>
      </c>
      <c r="I1428" s="50" t="s">
        <v>1387</v>
      </c>
      <c r="J1428" s="50" t="s">
        <v>494</v>
      </c>
      <c r="K1428" s="122"/>
      <c r="L1428" s="123"/>
      <c r="M1428" s="123"/>
      <c r="N1428" s="123"/>
      <c r="O1428" s="123"/>
      <c r="P1428" s="123"/>
      <c r="Q1428" s="123"/>
      <c r="R1428" s="123"/>
      <c r="S1428" s="123"/>
      <c r="T1428" s="123"/>
      <c r="U1428" s="123"/>
      <c r="V1428" s="123"/>
      <c r="W1428" s="123"/>
      <c r="X1428" s="123"/>
      <c r="Y1428" s="123"/>
      <c r="Z1428" s="123"/>
      <c r="AA1428" s="123"/>
      <c r="AB1428" s="123"/>
      <c r="AC1428" s="123"/>
      <c r="AD1428" s="123"/>
      <c r="AE1428" s="123"/>
      <c r="AF1428" s="123"/>
      <c r="AG1428" s="123"/>
      <c r="AH1428" s="123"/>
      <c r="AI1428" s="123"/>
      <c r="AJ1428" s="123"/>
      <c r="AK1428" s="123"/>
      <c r="AL1428" s="123"/>
    </row>
    <row r="1429" s="9" customFormat="1" spans="1:38">
      <c r="A1429" s="47" t="s">
        <v>14</v>
      </c>
      <c r="B1429" s="50" t="s">
        <v>15</v>
      </c>
      <c r="C1429" s="50">
        <v>508</v>
      </c>
      <c r="D1429" s="91">
        <v>33903000000</v>
      </c>
      <c r="E1429" s="94">
        <v>162100000000</v>
      </c>
      <c r="F1429" s="39" t="s">
        <v>1485</v>
      </c>
      <c r="G1429" s="50">
        <v>4</v>
      </c>
      <c r="H1429" s="121">
        <v>360</v>
      </c>
      <c r="I1429" s="50" t="s">
        <v>1387</v>
      </c>
      <c r="J1429" s="50" t="s">
        <v>494</v>
      </c>
      <c r="K1429" s="122"/>
      <c r="L1429" s="123"/>
      <c r="M1429" s="123"/>
      <c r="N1429" s="123"/>
      <c r="O1429" s="123"/>
      <c r="P1429" s="123"/>
      <c r="Q1429" s="123"/>
      <c r="R1429" s="123"/>
      <c r="S1429" s="123"/>
      <c r="T1429" s="123"/>
      <c r="U1429" s="123"/>
      <c r="V1429" s="123"/>
      <c r="W1429" s="123"/>
      <c r="X1429" s="123"/>
      <c r="Y1429" s="123"/>
      <c r="Z1429" s="123"/>
      <c r="AA1429" s="123"/>
      <c r="AB1429" s="123"/>
      <c r="AC1429" s="123"/>
      <c r="AD1429" s="123"/>
      <c r="AE1429" s="123"/>
      <c r="AF1429" s="123"/>
      <c r="AG1429" s="123"/>
      <c r="AH1429" s="123"/>
      <c r="AI1429" s="123"/>
      <c r="AJ1429" s="123"/>
      <c r="AK1429" s="123"/>
      <c r="AL1429" s="123"/>
    </row>
    <row r="1430" s="9" customFormat="1" ht="30" spans="1:38">
      <c r="A1430" s="47" t="s">
        <v>14</v>
      </c>
      <c r="B1430" s="50" t="s">
        <v>15</v>
      </c>
      <c r="C1430" s="50">
        <v>508</v>
      </c>
      <c r="D1430" s="91">
        <v>33903000000</v>
      </c>
      <c r="E1430" s="94">
        <v>162100000000</v>
      </c>
      <c r="F1430" s="39" t="s">
        <v>1486</v>
      </c>
      <c r="G1430" s="50">
        <v>2</v>
      </c>
      <c r="H1430" s="121">
        <v>60</v>
      </c>
      <c r="I1430" s="50" t="s">
        <v>1387</v>
      </c>
      <c r="J1430" s="50" t="s">
        <v>494</v>
      </c>
      <c r="K1430" s="122"/>
      <c r="L1430" s="123"/>
      <c r="M1430" s="123"/>
      <c r="N1430" s="123"/>
      <c r="O1430" s="123"/>
      <c r="P1430" s="123"/>
      <c r="Q1430" s="123"/>
      <c r="R1430" s="123"/>
      <c r="S1430" s="123"/>
      <c r="T1430" s="123"/>
      <c r="U1430" s="123"/>
      <c r="V1430" s="123"/>
      <c r="W1430" s="123"/>
      <c r="X1430" s="123"/>
      <c r="Y1430" s="123"/>
      <c r="Z1430" s="123"/>
      <c r="AA1430" s="123"/>
      <c r="AB1430" s="123"/>
      <c r="AC1430" s="123"/>
      <c r="AD1430" s="123"/>
      <c r="AE1430" s="123"/>
      <c r="AF1430" s="123"/>
      <c r="AG1430" s="123"/>
      <c r="AH1430" s="123"/>
      <c r="AI1430" s="123"/>
      <c r="AJ1430" s="123"/>
      <c r="AK1430" s="123"/>
      <c r="AL1430" s="123"/>
    </row>
    <row r="1431" s="9" customFormat="1" spans="1:38">
      <c r="A1431" s="47" t="s">
        <v>14</v>
      </c>
      <c r="B1431" s="50" t="s">
        <v>15</v>
      </c>
      <c r="C1431" s="50">
        <v>508</v>
      </c>
      <c r="D1431" s="91">
        <v>33903000000</v>
      </c>
      <c r="E1431" s="94">
        <v>162100000000</v>
      </c>
      <c r="F1431" s="39" t="s">
        <v>1487</v>
      </c>
      <c r="G1431" s="50">
        <v>10</v>
      </c>
      <c r="H1431" s="121">
        <v>3.5</v>
      </c>
      <c r="I1431" s="50" t="s">
        <v>1387</v>
      </c>
      <c r="J1431" s="50" t="s">
        <v>494</v>
      </c>
      <c r="K1431" s="122"/>
      <c r="L1431" s="123"/>
      <c r="M1431" s="123"/>
      <c r="N1431" s="123"/>
      <c r="O1431" s="123"/>
      <c r="P1431" s="123"/>
      <c r="Q1431" s="123"/>
      <c r="R1431" s="123"/>
      <c r="S1431" s="123"/>
      <c r="T1431" s="123"/>
      <c r="U1431" s="123"/>
      <c r="V1431" s="123"/>
      <c r="W1431" s="123"/>
      <c r="X1431" s="123"/>
      <c r="Y1431" s="123"/>
      <c r="Z1431" s="123"/>
      <c r="AA1431" s="123"/>
      <c r="AB1431" s="123"/>
      <c r="AC1431" s="123"/>
      <c r="AD1431" s="123"/>
      <c r="AE1431" s="123"/>
      <c r="AF1431" s="123"/>
      <c r="AG1431" s="123"/>
      <c r="AH1431" s="123"/>
      <c r="AI1431" s="123"/>
      <c r="AJ1431" s="123"/>
      <c r="AK1431" s="123"/>
      <c r="AL1431" s="123"/>
    </row>
    <row r="1432" s="9" customFormat="1" spans="1:38">
      <c r="A1432" s="47" t="s">
        <v>14</v>
      </c>
      <c r="B1432" s="50" t="s">
        <v>15</v>
      </c>
      <c r="C1432" s="50">
        <v>508</v>
      </c>
      <c r="D1432" s="91">
        <v>33903000000</v>
      </c>
      <c r="E1432" s="94">
        <v>162100000000</v>
      </c>
      <c r="F1432" s="39" t="s">
        <v>1488</v>
      </c>
      <c r="G1432" s="50">
        <v>10</v>
      </c>
      <c r="H1432" s="121">
        <v>5</v>
      </c>
      <c r="I1432" s="50" t="s">
        <v>1387</v>
      </c>
      <c r="J1432" s="50" t="s">
        <v>494</v>
      </c>
      <c r="K1432" s="122"/>
      <c r="L1432" s="123"/>
      <c r="M1432" s="123"/>
      <c r="N1432" s="123"/>
      <c r="O1432" s="123"/>
      <c r="P1432" s="123"/>
      <c r="Q1432" s="123"/>
      <c r="R1432" s="123"/>
      <c r="S1432" s="123"/>
      <c r="T1432" s="123"/>
      <c r="U1432" s="123"/>
      <c r="V1432" s="123"/>
      <c r="W1432" s="123"/>
      <c r="X1432" s="123"/>
      <c r="Y1432" s="123"/>
      <c r="Z1432" s="123"/>
      <c r="AA1432" s="123"/>
      <c r="AB1432" s="123"/>
      <c r="AC1432" s="123"/>
      <c r="AD1432" s="123"/>
      <c r="AE1432" s="123"/>
      <c r="AF1432" s="123"/>
      <c r="AG1432" s="123"/>
      <c r="AH1432" s="123"/>
      <c r="AI1432" s="123"/>
      <c r="AJ1432" s="123"/>
      <c r="AK1432" s="123"/>
      <c r="AL1432" s="123"/>
    </row>
    <row r="1433" s="9" customFormat="1" spans="1:38">
      <c r="A1433" s="47" t="s">
        <v>14</v>
      </c>
      <c r="B1433" s="50" t="s">
        <v>15</v>
      </c>
      <c r="C1433" s="50">
        <v>508</v>
      </c>
      <c r="D1433" s="91">
        <v>33903000000</v>
      </c>
      <c r="E1433" s="94">
        <v>162100000000</v>
      </c>
      <c r="F1433" s="39" t="s">
        <v>1489</v>
      </c>
      <c r="G1433" s="50">
        <v>10</v>
      </c>
      <c r="H1433" s="121">
        <v>4</v>
      </c>
      <c r="I1433" s="50" t="s">
        <v>1387</v>
      </c>
      <c r="J1433" s="50" t="s">
        <v>494</v>
      </c>
      <c r="K1433" s="122"/>
      <c r="L1433" s="123"/>
      <c r="M1433" s="123"/>
      <c r="N1433" s="123"/>
      <c r="O1433" s="123"/>
      <c r="P1433" s="123"/>
      <c r="Q1433" s="123"/>
      <c r="R1433" s="123"/>
      <c r="S1433" s="123"/>
      <c r="T1433" s="123"/>
      <c r="U1433" s="123"/>
      <c r="V1433" s="123"/>
      <c r="W1433" s="123"/>
      <c r="X1433" s="123"/>
      <c r="Y1433" s="123"/>
      <c r="Z1433" s="123"/>
      <c r="AA1433" s="123"/>
      <c r="AB1433" s="123"/>
      <c r="AC1433" s="123"/>
      <c r="AD1433" s="123"/>
      <c r="AE1433" s="123"/>
      <c r="AF1433" s="123"/>
      <c r="AG1433" s="123"/>
      <c r="AH1433" s="123"/>
      <c r="AI1433" s="123"/>
      <c r="AJ1433" s="123"/>
      <c r="AK1433" s="123"/>
      <c r="AL1433" s="123"/>
    </row>
    <row r="1434" s="9" customFormat="1" spans="1:38">
      <c r="A1434" s="47" t="s">
        <v>14</v>
      </c>
      <c r="B1434" s="50" t="s">
        <v>15</v>
      </c>
      <c r="C1434" s="50">
        <v>508</v>
      </c>
      <c r="D1434" s="91">
        <v>33903000000</v>
      </c>
      <c r="E1434" s="94">
        <v>162100000000</v>
      </c>
      <c r="F1434" s="39" t="s">
        <v>1490</v>
      </c>
      <c r="G1434" s="50">
        <v>10</v>
      </c>
      <c r="H1434" s="121">
        <v>4</v>
      </c>
      <c r="I1434" s="50" t="s">
        <v>1387</v>
      </c>
      <c r="J1434" s="50" t="s">
        <v>494</v>
      </c>
      <c r="K1434" s="122"/>
      <c r="L1434" s="123"/>
      <c r="M1434" s="123"/>
      <c r="N1434" s="123"/>
      <c r="O1434" s="123"/>
      <c r="P1434" s="123"/>
      <c r="Q1434" s="123"/>
      <c r="R1434" s="123"/>
      <c r="S1434" s="123"/>
      <c r="T1434" s="123"/>
      <c r="U1434" s="123"/>
      <c r="V1434" s="123"/>
      <c r="W1434" s="123"/>
      <c r="X1434" s="123"/>
      <c r="Y1434" s="123"/>
      <c r="Z1434" s="123"/>
      <c r="AA1434" s="123"/>
      <c r="AB1434" s="123"/>
      <c r="AC1434" s="123"/>
      <c r="AD1434" s="123"/>
      <c r="AE1434" s="123"/>
      <c r="AF1434" s="123"/>
      <c r="AG1434" s="123"/>
      <c r="AH1434" s="123"/>
      <c r="AI1434" s="123"/>
      <c r="AJ1434" s="123"/>
      <c r="AK1434" s="123"/>
      <c r="AL1434" s="123"/>
    </row>
    <row r="1435" s="9" customFormat="1" spans="1:38">
      <c r="A1435" s="47" t="s">
        <v>14</v>
      </c>
      <c r="B1435" s="50" t="s">
        <v>15</v>
      </c>
      <c r="C1435" s="50">
        <v>508</v>
      </c>
      <c r="D1435" s="91">
        <v>33903000000</v>
      </c>
      <c r="E1435" s="94">
        <v>162100000000</v>
      </c>
      <c r="F1435" s="39" t="s">
        <v>1491</v>
      </c>
      <c r="G1435" s="50">
        <v>3</v>
      </c>
      <c r="H1435" s="121">
        <v>6</v>
      </c>
      <c r="I1435" s="50" t="s">
        <v>1411</v>
      </c>
      <c r="J1435" s="50" t="s">
        <v>494</v>
      </c>
      <c r="K1435" s="122"/>
      <c r="L1435" s="123"/>
      <c r="M1435" s="123"/>
      <c r="N1435" s="123"/>
      <c r="O1435" s="123"/>
      <c r="P1435" s="123"/>
      <c r="Q1435" s="123"/>
      <c r="R1435" s="123"/>
      <c r="S1435" s="123"/>
      <c r="T1435" s="123"/>
      <c r="U1435" s="123"/>
      <c r="V1435" s="123"/>
      <c r="W1435" s="123"/>
      <c r="X1435" s="123"/>
      <c r="Y1435" s="123"/>
      <c r="Z1435" s="123"/>
      <c r="AA1435" s="123"/>
      <c r="AB1435" s="123"/>
      <c r="AC1435" s="123"/>
      <c r="AD1435" s="123"/>
      <c r="AE1435" s="123"/>
      <c r="AF1435" s="123"/>
      <c r="AG1435" s="123"/>
      <c r="AH1435" s="123"/>
      <c r="AI1435" s="123"/>
      <c r="AJ1435" s="123"/>
      <c r="AK1435" s="123"/>
      <c r="AL1435" s="123"/>
    </row>
    <row r="1436" s="9" customFormat="1" spans="1:38">
      <c r="A1436" s="47" t="s">
        <v>14</v>
      </c>
      <c r="B1436" s="50" t="s">
        <v>15</v>
      </c>
      <c r="C1436" s="50">
        <v>508</v>
      </c>
      <c r="D1436" s="91">
        <v>33903000000</v>
      </c>
      <c r="E1436" s="94">
        <v>162100000000</v>
      </c>
      <c r="F1436" s="39" t="s">
        <v>1492</v>
      </c>
      <c r="G1436" s="50">
        <v>10</v>
      </c>
      <c r="H1436" s="121">
        <v>65</v>
      </c>
      <c r="I1436" s="50" t="s">
        <v>1387</v>
      </c>
      <c r="J1436" s="50" t="s">
        <v>494</v>
      </c>
      <c r="K1436" s="122"/>
      <c r="L1436" s="123"/>
      <c r="M1436" s="123"/>
      <c r="N1436" s="123"/>
      <c r="O1436" s="123"/>
      <c r="P1436" s="123"/>
      <c r="Q1436" s="123"/>
      <c r="R1436" s="123"/>
      <c r="S1436" s="123"/>
      <c r="T1436" s="123"/>
      <c r="U1436" s="123"/>
      <c r="V1436" s="123"/>
      <c r="W1436" s="123"/>
      <c r="X1436" s="123"/>
      <c r="Y1436" s="123"/>
      <c r="Z1436" s="123"/>
      <c r="AA1436" s="123"/>
      <c r="AB1436" s="123"/>
      <c r="AC1436" s="123"/>
      <c r="AD1436" s="123"/>
      <c r="AE1436" s="123"/>
      <c r="AF1436" s="123"/>
      <c r="AG1436" s="123"/>
      <c r="AH1436" s="123"/>
      <c r="AI1436" s="123"/>
      <c r="AJ1436" s="123"/>
      <c r="AK1436" s="123"/>
      <c r="AL1436" s="123"/>
    </row>
    <row r="1437" s="9" customFormat="1" spans="1:38">
      <c r="A1437" s="47" t="s">
        <v>14</v>
      </c>
      <c r="B1437" s="50" t="s">
        <v>15</v>
      </c>
      <c r="C1437" s="50">
        <v>508</v>
      </c>
      <c r="D1437" s="91">
        <v>33903000000</v>
      </c>
      <c r="E1437" s="94">
        <v>162100000000</v>
      </c>
      <c r="F1437" s="39" t="s">
        <v>1493</v>
      </c>
      <c r="G1437" s="50">
        <v>10</v>
      </c>
      <c r="H1437" s="121">
        <v>65</v>
      </c>
      <c r="I1437" s="50" t="s">
        <v>1387</v>
      </c>
      <c r="J1437" s="50" t="s">
        <v>494</v>
      </c>
      <c r="K1437" s="122"/>
      <c r="L1437" s="123"/>
      <c r="M1437" s="123"/>
      <c r="N1437" s="123"/>
      <c r="O1437" s="123"/>
      <c r="P1437" s="123"/>
      <c r="Q1437" s="123"/>
      <c r="R1437" s="123"/>
      <c r="S1437" s="123"/>
      <c r="T1437" s="123"/>
      <c r="U1437" s="123"/>
      <c r="V1437" s="123"/>
      <c r="W1437" s="123"/>
      <c r="X1437" s="123"/>
      <c r="Y1437" s="123"/>
      <c r="Z1437" s="123"/>
      <c r="AA1437" s="123"/>
      <c r="AB1437" s="123"/>
      <c r="AC1437" s="123"/>
      <c r="AD1437" s="123"/>
      <c r="AE1437" s="123"/>
      <c r="AF1437" s="123"/>
      <c r="AG1437" s="123"/>
      <c r="AH1437" s="123"/>
      <c r="AI1437" s="123"/>
      <c r="AJ1437" s="123"/>
      <c r="AK1437" s="123"/>
      <c r="AL1437" s="123"/>
    </row>
    <row r="1438" s="9" customFormat="1" spans="1:38">
      <c r="A1438" s="47" t="s">
        <v>14</v>
      </c>
      <c r="B1438" s="50" t="s">
        <v>15</v>
      </c>
      <c r="C1438" s="50">
        <v>508</v>
      </c>
      <c r="D1438" s="91">
        <v>33903000000</v>
      </c>
      <c r="E1438" s="94">
        <v>162100000000</v>
      </c>
      <c r="F1438" s="39" t="s">
        <v>1494</v>
      </c>
      <c r="G1438" s="50">
        <v>10</v>
      </c>
      <c r="H1438" s="121">
        <v>65</v>
      </c>
      <c r="I1438" s="50" t="s">
        <v>1387</v>
      </c>
      <c r="J1438" s="50" t="s">
        <v>494</v>
      </c>
      <c r="K1438" s="122"/>
      <c r="L1438" s="123"/>
      <c r="M1438" s="123"/>
      <c r="N1438" s="123"/>
      <c r="O1438" s="123"/>
      <c r="P1438" s="123"/>
      <c r="Q1438" s="123"/>
      <c r="R1438" s="123"/>
      <c r="S1438" s="123"/>
      <c r="T1438" s="123"/>
      <c r="U1438" s="123"/>
      <c r="V1438" s="123"/>
      <c r="W1438" s="123"/>
      <c r="X1438" s="123"/>
      <c r="Y1438" s="123"/>
      <c r="Z1438" s="123"/>
      <c r="AA1438" s="123"/>
      <c r="AB1438" s="123"/>
      <c r="AC1438" s="123"/>
      <c r="AD1438" s="123"/>
      <c r="AE1438" s="123"/>
      <c r="AF1438" s="123"/>
      <c r="AG1438" s="123"/>
      <c r="AH1438" s="123"/>
      <c r="AI1438" s="123"/>
      <c r="AJ1438" s="123"/>
      <c r="AK1438" s="123"/>
      <c r="AL1438" s="123"/>
    </row>
    <row r="1439" s="9" customFormat="1" spans="1:38">
      <c r="A1439" s="47" t="s">
        <v>14</v>
      </c>
      <c r="B1439" s="50" t="s">
        <v>15</v>
      </c>
      <c r="C1439" s="50">
        <v>508</v>
      </c>
      <c r="D1439" s="91">
        <v>33903000000</v>
      </c>
      <c r="E1439" s="94">
        <v>162100000000</v>
      </c>
      <c r="F1439" s="39" t="s">
        <v>1495</v>
      </c>
      <c r="G1439" s="50">
        <v>3</v>
      </c>
      <c r="H1439" s="121">
        <v>75</v>
      </c>
      <c r="I1439" s="50" t="s">
        <v>1411</v>
      </c>
      <c r="J1439" s="50" t="s">
        <v>494</v>
      </c>
      <c r="K1439" s="122"/>
      <c r="L1439" s="123"/>
      <c r="M1439" s="123"/>
      <c r="N1439" s="123"/>
      <c r="O1439" s="123"/>
      <c r="P1439" s="123"/>
      <c r="Q1439" s="123"/>
      <c r="R1439" s="123"/>
      <c r="S1439" s="123"/>
      <c r="T1439" s="123"/>
      <c r="U1439" s="123"/>
      <c r="V1439" s="123"/>
      <c r="W1439" s="123"/>
      <c r="X1439" s="123"/>
      <c r="Y1439" s="123"/>
      <c r="Z1439" s="123"/>
      <c r="AA1439" s="123"/>
      <c r="AB1439" s="123"/>
      <c r="AC1439" s="123"/>
      <c r="AD1439" s="123"/>
      <c r="AE1439" s="123"/>
      <c r="AF1439" s="123"/>
      <c r="AG1439" s="123"/>
      <c r="AH1439" s="123"/>
      <c r="AI1439" s="123"/>
      <c r="AJ1439" s="123"/>
      <c r="AK1439" s="123"/>
      <c r="AL1439" s="123"/>
    </row>
    <row r="1440" s="9" customFormat="1" spans="1:38">
      <c r="A1440" s="47" t="s">
        <v>14</v>
      </c>
      <c r="B1440" s="50" t="s">
        <v>15</v>
      </c>
      <c r="C1440" s="50">
        <v>508</v>
      </c>
      <c r="D1440" s="91">
        <v>33903000000</v>
      </c>
      <c r="E1440" s="94">
        <v>162100000000</v>
      </c>
      <c r="F1440" s="39" t="s">
        <v>1496</v>
      </c>
      <c r="G1440" s="50">
        <v>3</v>
      </c>
      <c r="H1440" s="121">
        <v>180</v>
      </c>
      <c r="I1440" s="50" t="s">
        <v>1411</v>
      </c>
      <c r="J1440" s="50" t="s">
        <v>494</v>
      </c>
      <c r="K1440" s="122"/>
      <c r="L1440" s="123"/>
      <c r="M1440" s="123"/>
      <c r="N1440" s="123"/>
      <c r="O1440" s="123"/>
      <c r="P1440" s="123"/>
      <c r="Q1440" s="123"/>
      <c r="R1440" s="123"/>
      <c r="S1440" s="123"/>
      <c r="T1440" s="123"/>
      <c r="U1440" s="123"/>
      <c r="V1440" s="123"/>
      <c r="W1440" s="123"/>
      <c r="X1440" s="123"/>
      <c r="Y1440" s="123"/>
      <c r="Z1440" s="123"/>
      <c r="AA1440" s="123"/>
      <c r="AB1440" s="123"/>
      <c r="AC1440" s="123"/>
      <c r="AD1440" s="123"/>
      <c r="AE1440" s="123"/>
      <c r="AF1440" s="123"/>
      <c r="AG1440" s="123"/>
      <c r="AH1440" s="123"/>
      <c r="AI1440" s="123"/>
      <c r="AJ1440" s="123"/>
      <c r="AK1440" s="123"/>
      <c r="AL1440" s="123"/>
    </row>
    <row r="1441" s="9" customFormat="1" spans="1:38">
      <c r="A1441" s="47" t="s">
        <v>14</v>
      </c>
      <c r="B1441" s="50" t="s">
        <v>15</v>
      </c>
      <c r="C1441" s="50">
        <v>508</v>
      </c>
      <c r="D1441" s="91">
        <v>33903000000</v>
      </c>
      <c r="E1441" s="94">
        <v>162100000000</v>
      </c>
      <c r="F1441" s="39" t="s">
        <v>1497</v>
      </c>
      <c r="G1441" s="50">
        <v>40</v>
      </c>
      <c r="H1441" s="121">
        <v>5600</v>
      </c>
      <c r="I1441" s="50" t="s">
        <v>1411</v>
      </c>
      <c r="J1441" s="50" t="s">
        <v>494</v>
      </c>
      <c r="K1441" s="122"/>
      <c r="L1441" s="123"/>
      <c r="M1441" s="123"/>
      <c r="N1441" s="123"/>
      <c r="O1441" s="123"/>
      <c r="P1441" s="123"/>
      <c r="Q1441" s="123"/>
      <c r="R1441" s="123"/>
      <c r="S1441" s="123"/>
      <c r="T1441" s="123"/>
      <c r="U1441" s="123"/>
      <c r="V1441" s="123"/>
      <c r="W1441" s="123"/>
      <c r="X1441" s="123"/>
      <c r="Y1441" s="123"/>
      <c r="Z1441" s="123"/>
      <c r="AA1441" s="123"/>
      <c r="AB1441" s="123"/>
      <c r="AC1441" s="123"/>
      <c r="AD1441" s="123"/>
      <c r="AE1441" s="123"/>
      <c r="AF1441" s="123"/>
      <c r="AG1441" s="123"/>
      <c r="AH1441" s="123"/>
      <c r="AI1441" s="123"/>
      <c r="AJ1441" s="123"/>
      <c r="AK1441" s="123"/>
      <c r="AL1441" s="123"/>
    </row>
    <row r="1442" s="9" customFormat="1" spans="1:38">
      <c r="A1442" s="47" t="s">
        <v>14</v>
      </c>
      <c r="B1442" s="50" t="s">
        <v>15</v>
      </c>
      <c r="C1442" s="50">
        <v>508</v>
      </c>
      <c r="D1442" s="91">
        <v>33903000000</v>
      </c>
      <c r="E1442" s="94">
        <v>162100000000</v>
      </c>
      <c r="F1442" s="39" t="s">
        <v>1498</v>
      </c>
      <c r="G1442" s="50">
        <v>40</v>
      </c>
      <c r="H1442" s="121">
        <v>2750</v>
      </c>
      <c r="I1442" s="50" t="s">
        <v>1411</v>
      </c>
      <c r="J1442" s="50" t="s">
        <v>494</v>
      </c>
      <c r="K1442" s="122"/>
      <c r="L1442" s="123"/>
      <c r="M1442" s="123"/>
      <c r="N1442" s="123"/>
      <c r="O1442" s="123"/>
      <c r="P1442" s="123"/>
      <c r="Q1442" s="123"/>
      <c r="R1442" s="123"/>
      <c r="S1442" s="123"/>
      <c r="T1442" s="123"/>
      <c r="U1442" s="123"/>
      <c r="V1442" s="123"/>
      <c r="W1442" s="123"/>
      <c r="X1442" s="123"/>
      <c r="Y1442" s="123"/>
      <c r="Z1442" s="123"/>
      <c r="AA1442" s="123"/>
      <c r="AB1442" s="123"/>
      <c r="AC1442" s="123"/>
      <c r="AD1442" s="123"/>
      <c r="AE1442" s="123"/>
      <c r="AF1442" s="123"/>
      <c r="AG1442" s="123"/>
      <c r="AH1442" s="123"/>
      <c r="AI1442" s="123"/>
      <c r="AJ1442" s="123"/>
      <c r="AK1442" s="123"/>
      <c r="AL1442" s="123"/>
    </row>
    <row r="1443" s="9" customFormat="1" spans="1:38">
      <c r="A1443" s="47" t="s">
        <v>14</v>
      </c>
      <c r="B1443" s="50" t="s">
        <v>15</v>
      </c>
      <c r="C1443" s="50">
        <v>508</v>
      </c>
      <c r="D1443" s="91">
        <v>33903000000</v>
      </c>
      <c r="E1443" s="94">
        <v>162100000000</v>
      </c>
      <c r="F1443" s="39" t="s">
        <v>1499</v>
      </c>
      <c r="G1443" s="50">
        <v>50</v>
      </c>
      <c r="H1443" s="121">
        <v>15</v>
      </c>
      <c r="I1443" s="50" t="s">
        <v>1411</v>
      </c>
      <c r="J1443" s="50" t="s">
        <v>494</v>
      </c>
      <c r="K1443" s="122"/>
      <c r="L1443" s="123"/>
      <c r="M1443" s="123"/>
      <c r="N1443" s="123"/>
      <c r="O1443" s="123"/>
      <c r="P1443" s="123"/>
      <c r="Q1443" s="123"/>
      <c r="R1443" s="123"/>
      <c r="S1443" s="123"/>
      <c r="T1443" s="123"/>
      <c r="U1443" s="123"/>
      <c r="V1443" s="123"/>
      <c r="W1443" s="123"/>
      <c r="X1443" s="123"/>
      <c r="Y1443" s="123"/>
      <c r="Z1443" s="123"/>
      <c r="AA1443" s="123"/>
      <c r="AB1443" s="123"/>
      <c r="AC1443" s="123"/>
      <c r="AD1443" s="123"/>
      <c r="AE1443" s="123"/>
      <c r="AF1443" s="123"/>
      <c r="AG1443" s="123"/>
      <c r="AH1443" s="123"/>
      <c r="AI1443" s="123"/>
      <c r="AJ1443" s="123"/>
      <c r="AK1443" s="123"/>
      <c r="AL1443" s="123"/>
    </row>
    <row r="1444" s="9" customFormat="1" spans="1:38">
      <c r="A1444" s="47" t="s">
        <v>14</v>
      </c>
      <c r="B1444" s="50" t="s">
        <v>15</v>
      </c>
      <c r="C1444" s="50">
        <v>508</v>
      </c>
      <c r="D1444" s="91">
        <v>33903000000</v>
      </c>
      <c r="E1444" s="94">
        <v>162100000000</v>
      </c>
      <c r="F1444" s="39" t="s">
        <v>1500</v>
      </c>
      <c r="G1444" s="50">
        <v>50</v>
      </c>
      <c r="H1444" s="121">
        <v>15</v>
      </c>
      <c r="I1444" s="50" t="s">
        <v>1411</v>
      </c>
      <c r="J1444" s="50" t="s">
        <v>494</v>
      </c>
      <c r="K1444" s="122"/>
      <c r="L1444" s="123"/>
      <c r="M1444" s="123"/>
      <c r="N1444" s="123"/>
      <c r="O1444" s="123"/>
      <c r="P1444" s="123"/>
      <c r="Q1444" s="123"/>
      <c r="R1444" s="123"/>
      <c r="S1444" s="123"/>
      <c r="T1444" s="123"/>
      <c r="U1444" s="123"/>
      <c r="V1444" s="123"/>
      <c r="W1444" s="123"/>
      <c r="X1444" s="123"/>
      <c r="Y1444" s="123"/>
      <c r="Z1444" s="123"/>
      <c r="AA1444" s="123"/>
      <c r="AB1444" s="123"/>
      <c r="AC1444" s="123"/>
      <c r="AD1444" s="123"/>
      <c r="AE1444" s="123"/>
      <c r="AF1444" s="123"/>
      <c r="AG1444" s="123"/>
      <c r="AH1444" s="123"/>
      <c r="AI1444" s="123"/>
      <c r="AJ1444" s="123"/>
      <c r="AK1444" s="123"/>
      <c r="AL1444" s="123"/>
    </row>
    <row r="1445" s="9" customFormat="1" spans="1:38">
      <c r="A1445" s="47" t="s">
        <v>14</v>
      </c>
      <c r="B1445" s="50" t="s">
        <v>15</v>
      </c>
      <c r="C1445" s="50">
        <v>508</v>
      </c>
      <c r="D1445" s="91">
        <v>33903000000</v>
      </c>
      <c r="E1445" s="94">
        <v>162100000000</v>
      </c>
      <c r="F1445" s="39" t="s">
        <v>1501</v>
      </c>
      <c r="G1445" s="50">
        <v>50</v>
      </c>
      <c r="H1445" s="121">
        <v>15</v>
      </c>
      <c r="I1445" s="50" t="s">
        <v>1411</v>
      </c>
      <c r="J1445" s="50" t="s">
        <v>494</v>
      </c>
      <c r="K1445" s="122"/>
      <c r="L1445" s="123"/>
      <c r="M1445" s="123"/>
      <c r="N1445" s="123"/>
      <c r="O1445" s="123"/>
      <c r="P1445" s="123"/>
      <c r="Q1445" s="123"/>
      <c r="R1445" s="123"/>
      <c r="S1445" s="123"/>
      <c r="T1445" s="123"/>
      <c r="U1445" s="123"/>
      <c r="V1445" s="123"/>
      <c r="W1445" s="123"/>
      <c r="X1445" s="123"/>
      <c r="Y1445" s="123"/>
      <c r="Z1445" s="123"/>
      <c r="AA1445" s="123"/>
      <c r="AB1445" s="123"/>
      <c r="AC1445" s="123"/>
      <c r="AD1445" s="123"/>
      <c r="AE1445" s="123"/>
      <c r="AF1445" s="123"/>
      <c r="AG1445" s="123"/>
      <c r="AH1445" s="123"/>
      <c r="AI1445" s="123"/>
      <c r="AJ1445" s="123"/>
      <c r="AK1445" s="123"/>
      <c r="AL1445" s="123"/>
    </row>
    <row r="1446" s="9" customFormat="1" spans="1:38">
      <c r="A1446" s="47" t="s">
        <v>14</v>
      </c>
      <c r="B1446" s="50" t="s">
        <v>15</v>
      </c>
      <c r="C1446" s="50">
        <v>508</v>
      </c>
      <c r="D1446" s="91">
        <v>33903000000</v>
      </c>
      <c r="E1446" s="94">
        <v>162100000000</v>
      </c>
      <c r="F1446" s="39" t="s">
        <v>1502</v>
      </c>
      <c r="G1446" s="50">
        <v>50</v>
      </c>
      <c r="H1446" s="121">
        <v>15</v>
      </c>
      <c r="I1446" s="50" t="s">
        <v>1411</v>
      </c>
      <c r="J1446" s="50" t="s">
        <v>494</v>
      </c>
      <c r="K1446" s="122"/>
      <c r="L1446" s="123"/>
      <c r="M1446" s="123"/>
      <c r="N1446" s="123"/>
      <c r="O1446" s="123"/>
      <c r="P1446" s="123"/>
      <c r="Q1446" s="123"/>
      <c r="R1446" s="123"/>
      <c r="S1446" s="123"/>
      <c r="T1446" s="123"/>
      <c r="U1446" s="123"/>
      <c r="V1446" s="123"/>
      <c r="W1446" s="123"/>
      <c r="X1446" s="123"/>
      <c r="Y1446" s="123"/>
      <c r="Z1446" s="123"/>
      <c r="AA1446" s="123"/>
      <c r="AB1446" s="123"/>
      <c r="AC1446" s="123"/>
      <c r="AD1446" s="123"/>
      <c r="AE1446" s="123"/>
      <c r="AF1446" s="123"/>
      <c r="AG1446" s="123"/>
      <c r="AH1446" s="123"/>
      <c r="AI1446" s="123"/>
      <c r="AJ1446" s="123"/>
      <c r="AK1446" s="123"/>
      <c r="AL1446" s="123"/>
    </row>
    <row r="1447" s="9" customFormat="1" spans="1:38">
      <c r="A1447" s="47" t="s">
        <v>14</v>
      </c>
      <c r="B1447" s="50" t="s">
        <v>15</v>
      </c>
      <c r="C1447" s="50">
        <v>508</v>
      </c>
      <c r="D1447" s="91">
        <v>33903000000</v>
      </c>
      <c r="E1447" s="94">
        <v>162100000000</v>
      </c>
      <c r="F1447" s="39" t="s">
        <v>1503</v>
      </c>
      <c r="G1447" s="50">
        <v>50</v>
      </c>
      <c r="H1447" s="121">
        <v>15</v>
      </c>
      <c r="I1447" s="50" t="s">
        <v>1411</v>
      </c>
      <c r="J1447" s="50" t="s">
        <v>494</v>
      </c>
      <c r="K1447" s="122"/>
      <c r="L1447" s="123"/>
      <c r="M1447" s="123"/>
      <c r="N1447" s="123"/>
      <c r="O1447" s="123"/>
      <c r="P1447" s="123"/>
      <c r="Q1447" s="123"/>
      <c r="R1447" s="123"/>
      <c r="S1447" s="123"/>
      <c r="T1447" s="123"/>
      <c r="U1447" s="123"/>
      <c r="V1447" s="123"/>
      <c r="W1447" s="123"/>
      <c r="X1447" s="123"/>
      <c r="Y1447" s="123"/>
      <c r="Z1447" s="123"/>
      <c r="AA1447" s="123"/>
      <c r="AB1447" s="123"/>
      <c r="AC1447" s="123"/>
      <c r="AD1447" s="123"/>
      <c r="AE1447" s="123"/>
      <c r="AF1447" s="123"/>
      <c r="AG1447" s="123"/>
      <c r="AH1447" s="123"/>
      <c r="AI1447" s="123"/>
      <c r="AJ1447" s="123"/>
      <c r="AK1447" s="123"/>
      <c r="AL1447" s="123"/>
    </row>
    <row r="1448" s="9" customFormat="1" spans="1:38">
      <c r="A1448" s="47" t="s">
        <v>14</v>
      </c>
      <c r="B1448" s="50" t="s">
        <v>15</v>
      </c>
      <c r="C1448" s="50">
        <v>508</v>
      </c>
      <c r="D1448" s="91">
        <v>33903000000</v>
      </c>
      <c r="E1448" s="94">
        <v>162100000000</v>
      </c>
      <c r="F1448" s="39" t="s">
        <v>1504</v>
      </c>
      <c r="G1448" s="50">
        <v>50</v>
      </c>
      <c r="H1448" s="121">
        <v>15</v>
      </c>
      <c r="I1448" s="50" t="s">
        <v>1411</v>
      </c>
      <c r="J1448" s="50" t="s">
        <v>494</v>
      </c>
      <c r="K1448" s="122"/>
      <c r="L1448" s="123"/>
      <c r="M1448" s="123"/>
      <c r="N1448" s="123"/>
      <c r="O1448" s="123"/>
      <c r="P1448" s="123"/>
      <c r="Q1448" s="123"/>
      <c r="R1448" s="123"/>
      <c r="S1448" s="123"/>
      <c r="T1448" s="123"/>
      <c r="U1448" s="123"/>
      <c r="V1448" s="123"/>
      <c r="W1448" s="123"/>
      <c r="X1448" s="123"/>
      <c r="Y1448" s="123"/>
      <c r="Z1448" s="123"/>
      <c r="AA1448" s="123"/>
      <c r="AB1448" s="123"/>
      <c r="AC1448" s="123"/>
      <c r="AD1448" s="123"/>
      <c r="AE1448" s="123"/>
      <c r="AF1448" s="123"/>
      <c r="AG1448" s="123"/>
      <c r="AH1448" s="123"/>
      <c r="AI1448" s="123"/>
      <c r="AJ1448" s="123"/>
      <c r="AK1448" s="123"/>
      <c r="AL1448" s="123"/>
    </row>
    <row r="1449" s="9" customFormat="1" spans="1:38">
      <c r="A1449" s="47" t="s">
        <v>14</v>
      </c>
      <c r="B1449" s="50" t="s">
        <v>15</v>
      </c>
      <c r="C1449" s="50">
        <v>508</v>
      </c>
      <c r="D1449" s="91">
        <v>33903000000</v>
      </c>
      <c r="E1449" s="94">
        <v>162100000000</v>
      </c>
      <c r="F1449" s="39" t="s">
        <v>1505</v>
      </c>
      <c r="G1449" s="50">
        <v>2</v>
      </c>
      <c r="H1449" s="121">
        <v>180</v>
      </c>
      <c r="I1449" s="50" t="s">
        <v>1411</v>
      </c>
      <c r="J1449" s="50" t="s">
        <v>494</v>
      </c>
      <c r="K1449" s="122"/>
      <c r="L1449" s="123"/>
      <c r="M1449" s="123"/>
      <c r="N1449" s="123"/>
      <c r="O1449" s="123"/>
      <c r="P1449" s="123"/>
      <c r="Q1449" s="123"/>
      <c r="R1449" s="123"/>
      <c r="S1449" s="123"/>
      <c r="T1449" s="123"/>
      <c r="U1449" s="123"/>
      <c r="V1449" s="123"/>
      <c r="W1449" s="123"/>
      <c r="X1449" s="123"/>
      <c r="Y1449" s="123"/>
      <c r="Z1449" s="123"/>
      <c r="AA1449" s="123"/>
      <c r="AB1449" s="123"/>
      <c r="AC1449" s="123"/>
      <c r="AD1449" s="123"/>
      <c r="AE1449" s="123"/>
      <c r="AF1449" s="123"/>
      <c r="AG1449" s="123"/>
      <c r="AH1449" s="123"/>
      <c r="AI1449" s="123"/>
      <c r="AJ1449" s="123"/>
      <c r="AK1449" s="123"/>
      <c r="AL1449" s="123"/>
    </row>
    <row r="1450" s="9" customFormat="1" spans="1:38">
      <c r="A1450" s="47" t="s">
        <v>14</v>
      </c>
      <c r="B1450" s="50" t="s">
        <v>15</v>
      </c>
      <c r="C1450" s="50">
        <v>508</v>
      </c>
      <c r="D1450" s="91">
        <v>33903000000</v>
      </c>
      <c r="E1450" s="94">
        <v>162100000000</v>
      </c>
      <c r="F1450" s="39" t="s">
        <v>1506</v>
      </c>
      <c r="G1450" s="50">
        <v>2</v>
      </c>
      <c r="H1450" s="121">
        <v>160</v>
      </c>
      <c r="I1450" s="50" t="s">
        <v>1411</v>
      </c>
      <c r="J1450" s="50" t="s">
        <v>494</v>
      </c>
      <c r="K1450" s="122"/>
      <c r="L1450" s="123"/>
      <c r="M1450" s="123"/>
      <c r="N1450" s="123"/>
      <c r="O1450" s="123"/>
      <c r="P1450" s="123"/>
      <c r="Q1450" s="123"/>
      <c r="R1450" s="123"/>
      <c r="S1450" s="123"/>
      <c r="T1450" s="123"/>
      <c r="U1450" s="123"/>
      <c r="V1450" s="123"/>
      <c r="W1450" s="123"/>
      <c r="X1450" s="123"/>
      <c r="Y1450" s="123"/>
      <c r="Z1450" s="123"/>
      <c r="AA1450" s="123"/>
      <c r="AB1450" s="123"/>
      <c r="AC1450" s="123"/>
      <c r="AD1450" s="123"/>
      <c r="AE1450" s="123"/>
      <c r="AF1450" s="123"/>
      <c r="AG1450" s="123"/>
      <c r="AH1450" s="123"/>
      <c r="AI1450" s="123"/>
      <c r="AJ1450" s="123"/>
      <c r="AK1450" s="123"/>
      <c r="AL1450" s="123"/>
    </row>
    <row r="1451" s="9" customFormat="1" spans="1:38">
      <c r="A1451" s="47" t="s">
        <v>14</v>
      </c>
      <c r="B1451" s="50" t="s">
        <v>15</v>
      </c>
      <c r="C1451" s="50">
        <v>508</v>
      </c>
      <c r="D1451" s="91">
        <v>33903000000</v>
      </c>
      <c r="E1451" s="94">
        <v>162100000000</v>
      </c>
      <c r="F1451" s="39" t="s">
        <v>1507</v>
      </c>
      <c r="G1451" s="50">
        <v>10</v>
      </c>
      <c r="H1451" s="121">
        <v>160</v>
      </c>
      <c r="I1451" s="50" t="s">
        <v>1411</v>
      </c>
      <c r="J1451" s="50" t="s">
        <v>494</v>
      </c>
      <c r="K1451" s="122"/>
      <c r="L1451" s="123"/>
      <c r="M1451" s="123"/>
      <c r="N1451" s="123"/>
      <c r="O1451" s="123"/>
      <c r="P1451" s="123"/>
      <c r="Q1451" s="123"/>
      <c r="R1451" s="123"/>
      <c r="S1451" s="123"/>
      <c r="T1451" s="123"/>
      <c r="U1451" s="123"/>
      <c r="V1451" s="123"/>
      <c r="W1451" s="123"/>
      <c r="X1451" s="123"/>
      <c r="Y1451" s="123"/>
      <c r="Z1451" s="123"/>
      <c r="AA1451" s="123"/>
      <c r="AB1451" s="123"/>
      <c r="AC1451" s="123"/>
      <c r="AD1451" s="123"/>
      <c r="AE1451" s="123"/>
      <c r="AF1451" s="123"/>
      <c r="AG1451" s="123"/>
      <c r="AH1451" s="123"/>
      <c r="AI1451" s="123"/>
      <c r="AJ1451" s="123"/>
      <c r="AK1451" s="123"/>
      <c r="AL1451" s="123"/>
    </row>
    <row r="1452" s="9" customFormat="1" spans="1:38">
      <c r="A1452" s="47" t="s">
        <v>14</v>
      </c>
      <c r="B1452" s="50" t="s">
        <v>15</v>
      </c>
      <c r="C1452" s="50">
        <v>508</v>
      </c>
      <c r="D1452" s="91">
        <v>33903000000</v>
      </c>
      <c r="E1452" s="94">
        <v>162100000000</v>
      </c>
      <c r="F1452" s="39" t="s">
        <v>1508</v>
      </c>
      <c r="G1452" s="50">
        <v>2</v>
      </c>
      <c r="H1452" s="121">
        <v>120</v>
      </c>
      <c r="I1452" s="50" t="s">
        <v>1411</v>
      </c>
      <c r="J1452" s="50" t="s">
        <v>494</v>
      </c>
      <c r="K1452" s="122"/>
      <c r="L1452" s="123"/>
      <c r="M1452" s="123"/>
      <c r="N1452" s="123"/>
      <c r="O1452" s="123"/>
      <c r="P1452" s="123"/>
      <c r="Q1452" s="123"/>
      <c r="R1452" s="123"/>
      <c r="S1452" s="123"/>
      <c r="T1452" s="123"/>
      <c r="U1452" s="123"/>
      <c r="V1452" s="123"/>
      <c r="W1452" s="123"/>
      <c r="X1452" s="123"/>
      <c r="Y1452" s="123"/>
      <c r="Z1452" s="123"/>
      <c r="AA1452" s="123"/>
      <c r="AB1452" s="123"/>
      <c r="AC1452" s="123"/>
      <c r="AD1452" s="123"/>
      <c r="AE1452" s="123"/>
      <c r="AF1452" s="123"/>
      <c r="AG1452" s="123"/>
      <c r="AH1452" s="123"/>
      <c r="AI1452" s="123"/>
      <c r="AJ1452" s="123"/>
      <c r="AK1452" s="123"/>
      <c r="AL1452" s="123"/>
    </row>
    <row r="1453" s="9" customFormat="1" spans="1:38">
      <c r="A1453" s="47" t="s">
        <v>14</v>
      </c>
      <c r="B1453" s="50" t="s">
        <v>15</v>
      </c>
      <c r="C1453" s="50">
        <v>508</v>
      </c>
      <c r="D1453" s="91">
        <v>33903000000</v>
      </c>
      <c r="E1453" s="94">
        <v>162100000000</v>
      </c>
      <c r="F1453" s="39" t="s">
        <v>1509</v>
      </c>
      <c r="G1453" s="50">
        <v>1</v>
      </c>
      <c r="H1453" s="121">
        <v>330</v>
      </c>
      <c r="I1453" s="50" t="s">
        <v>1411</v>
      </c>
      <c r="J1453" s="50" t="s">
        <v>494</v>
      </c>
      <c r="K1453" s="122"/>
      <c r="L1453" s="123"/>
      <c r="M1453" s="123"/>
      <c r="N1453" s="123"/>
      <c r="O1453" s="123"/>
      <c r="P1453" s="123"/>
      <c r="Q1453" s="123"/>
      <c r="R1453" s="123"/>
      <c r="S1453" s="123"/>
      <c r="T1453" s="123"/>
      <c r="U1453" s="123"/>
      <c r="V1453" s="123"/>
      <c r="W1453" s="123"/>
      <c r="X1453" s="123"/>
      <c r="Y1453" s="123"/>
      <c r="Z1453" s="123"/>
      <c r="AA1453" s="123"/>
      <c r="AB1453" s="123"/>
      <c r="AC1453" s="123"/>
      <c r="AD1453" s="123"/>
      <c r="AE1453" s="123"/>
      <c r="AF1453" s="123"/>
      <c r="AG1453" s="123"/>
      <c r="AH1453" s="123"/>
      <c r="AI1453" s="123"/>
      <c r="AJ1453" s="123"/>
      <c r="AK1453" s="123"/>
      <c r="AL1453" s="123"/>
    </row>
    <row r="1454" s="9" customFormat="1" spans="1:38">
      <c r="A1454" s="47" t="s">
        <v>14</v>
      </c>
      <c r="B1454" s="50" t="s">
        <v>15</v>
      </c>
      <c r="C1454" s="50">
        <v>508</v>
      </c>
      <c r="D1454" s="91">
        <v>33903000000</v>
      </c>
      <c r="E1454" s="94">
        <v>162100000000</v>
      </c>
      <c r="F1454" s="39" t="s">
        <v>1510</v>
      </c>
      <c r="G1454" s="50">
        <v>10</v>
      </c>
      <c r="H1454" s="121">
        <v>100</v>
      </c>
      <c r="I1454" s="50" t="s">
        <v>1411</v>
      </c>
      <c r="J1454" s="50" t="s">
        <v>494</v>
      </c>
      <c r="K1454" s="122"/>
      <c r="L1454" s="123"/>
      <c r="M1454" s="123"/>
      <c r="N1454" s="123"/>
      <c r="O1454" s="123"/>
      <c r="P1454" s="123"/>
      <c r="Q1454" s="123"/>
      <c r="R1454" s="123"/>
      <c r="S1454" s="123"/>
      <c r="T1454" s="123"/>
      <c r="U1454" s="123"/>
      <c r="V1454" s="123"/>
      <c r="W1454" s="123"/>
      <c r="X1454" s="123"/>
      <c r="Y1454" s="123"/>
      <c r="Z1454" s="123"/>
      <c r="AA1454" s="123"/>
      <c r="AB1454" s="123"/>
      <c r="AC1454" s="123"/>
      <c r="AD1454" s="123"/>
      <c r="AE1454" s="123"/>
      <c r="AF1454" s="123"/>
      <c r="AG1454" s="123"/>
      <c r="AH1454" s="123"/>
      <c r="AI1454" s="123"/>
      <c r="AJ1454" s="123"/>
      <c r="AK1454" s="123"/>
      <c r="AL1454" s="123"/>
    </row>
    <row r="1455" s="9" customFormat="1" spans="1:38">
      <c r="A1455" s="47" t="s">
        <v>14</v>
      </c>
      <c r="B1455" s="50" t="s">
        <v>15</v>
      </c>
      <c r="C1455" s="50">
        <v>508</v>
      </c>
      <c r="D1455" s="91">
        <v>33903000000</v>
      </c>
      <c r="E1455" s="94">
        <v>162100000000</v>
      </c>
      <c r="F1455" s="39" t="s">
        <v>1511</v>
      </c>
      <c r="G1455" s="50">
        <v>10</v>
      </c>
      <c r="H1455" s="121">
        <v>170</v>
      </c>
      <c r="I1455" s="50" t="s">
        <v>1411</v>
      </c>
      <c r="J1455" s="50" t="s">
        <v>494</v>
      </c>
      <c r="K1455" s="122"/>
      <c r="L1455" s="123"/>
      <c r="M1455" s="123"/>
      <c r="N1455" s="123"/>
      <c r="O1455" s="123"/>
      <c r="P1455" s="123"/>
      <c r="Q1455" s="123"/>
      <c r="R1455" s="123"/>
      <c r="S1455" s="123"/>
      <c r="T1455" s="123"/>
      <c r="U1455" s="123"/>
      <c r="V1455" s="123"/>
      <c r="W1455" s="123"/>
      <c r="X1455" s="123"/>
      <c r="Y1455" s="123"/>
      <c r="Z1455" s="123"/>
      <c r="AA1455" s="123"/>
      <c r="AB1455" s="123"/>
      <c r="AC1455" s="123"/>
      <c r="AD1455" s="123"/>
      <c r="AE1455" s="123"/>
      <c r="AF1455" s="123"/>
      <c r="AG1455" s="123"/>
      <c r="AH1455" s="123"/>
      <c r="AI1455" s="123"/>
      <c r="AJ1455" s="123"/>
      <c r="AK1455" s="123"/>
      <c r="AL1455" s="123"/>
    </row>
    <row r="1456" s="9" customFormat="1" spans="1:38">
      <c r="A1456" s="47" t="s">
        <v>14</v>
      </c>
      <c r="B1456" s="50" t="s">
        <v>15</v>
      </c>
      <c r="C1456" s="50">
        <v>508</v>
      </c>
      <c r="D1456" s="91">
        <v>33903000000</v>
      </c>
      <c r="E1456" s="94">
        <v>162100000000</v>
      </c>
      <c r="F1456" s="39" t="s">
        <v>1512</v>
      </c>
      <c r="G1456" s="50">
        <v>6</v>
      </c>
      <c r="H1456" s="121">
        <v>72</v>
      </c>
      <c r="I1456" s="50" t="s">
        <v>1411</v>
      </c>
      <c r="J1456" s="50" t="s">
        <v>494</v>
      </c>
      <c r="K1456" s="122"/>
      <c r="L1456" s="123"/>
      <c r="M1456" s="123"/>
      <c r="N1456" s="123"/>
      <c r="O1456" s="123"/>
      <c r="P1456" s="123"/>
      <c r="Q1456" s="123"/>
      <c r="R1456" s="123"/>
      <c r="S1456" s="123"/>
      <c r="T1456" s="123"/>
      <c r="U1456" s="123"/>
      <c r="V1456" s="123"/>
      <c r="W1456" s="123"/>
      <c r="X1456" s="123"/>
      <c r="Y1456" s="123"/>
      <c r="Z1456" s="123"/>
      <c r="AA1456" s="123"/>
      <c r="AB1456" s="123"/>
      <c r="AC1456" s="123"/>
      <c r="AD1456" s="123"/>
      <c r="AE1456" s="123"/>
      <c r="AF1456" s="123"/>
      <c r="AG1456" s="123"/>
      <c r="AH1456" s="123"/>
      <c r="AI1456" s="123"/>
      <c r="AJ1456" s="123"/>
      <c r="AK1456" s="123"/>
      <c r="AL1456" s="123"/>
    </row>
    <row r="1457" s="9" customFormat="1" spans="1:38">
      <c r="A1457" s="47" t="s">
        <v>14</v>
      </c>
      <c r="B1457" s="50" t="s">
        <v>15</v>
      </c>
      <c r="C1457" s="50">
        <v>508</v>
      </c>
      <c r="D1457" s="91">
        <v>33903000000</v>
      </c>
      <c r="E1457" s="94">
        <v>162100000000</v>
      </c>
      <c r="F1457" s="39" t="s">
        <v>1513</v>
      </c>
      <c r="G1457" s="50">
        <v>10</v>
      </c>
      <c r="H1457" s="121">
        <v>500</v>
      </c>
      <c r="I1457" s="50" t="s">
        <v>1411</v>
      </c>
      <c r="J1457" s="50" t="s">
        <v>494</v>
      </c>
      <c r="K1457" s="122"/>
      <c r="L1457" s="123"/>
      <c r="M1457" s="123"/>
      <c r="N1457" s="123"/>
      <c r="O1457" s="123"/>
      <c r="P1457" s="123"/>
      <c r="Q1457" s="123"/>
      <c r="R1457" s="123"/>
      <c r="S1457" s="123"/>
      <c r="T1457" s="123"/>
      <c r="U1457" s="123"/>
      <c r="V1457" s="123"/>
      <c r="W1457" s="123"/>
      <c r="X1457" s="123"/>
      <c r="Y1457" s="123"/>
      <c r="Z1457" s="123"/>
      <c r="AA1457" s="123"/>
      <c r="AB1457" s="123"/>
      <c r="AC1457" s="123"/>
      <c r="AD1457" s="123"/>
      <c r="AE1457" s="123"/>
      <c r="AF1457" s="123"/>
      <c r="AG1457" s="123"/>
      <c r="AH1457" s="123"/>
      <c r="AI1457" s="123"/>
      <c r="AJ1457" s="123"/>
      <c r="AK1457" s="123"/>
      <c r="AL1457" s="123"/>
    </row>
    <row r="1458" s="9" customFormat="1" spans="1:38">
      <c r="A1458" s="47" t="s">
        <v>14</v>
      </c>
      <c r="B1458" s="50" t="s">
        <v>15</v>
      </c>
      <c r="C1458" s="50">
        <v>508</v>
      </c>
      <c r="D1458" s="91">
        <v>33903000000</v>
      </c>
      <c r="E1458" s="94">
        <v>162100000000</v>
      </c>
      <c r="F1458" s="39" t="s">
        <v>1514</v>
      </c>
      <c r="G1458" s="50">
        <v>3</v>
      </c>
      <c r="H1458" s="121">
        <v>90</v>
      </c>
      <c r="I1458" s="50" t="s">
        <v>1411</v>
      </c>
      <c r="J1458" s="50" t="s">
        <v>494</v>
      </c>
      <c r="K1458" s="122"/>
      <c r="L1458" s="123"/>
      <c r="M1458" s="123"/>
      <c r="N1458" s="123"/>
      <c r="O1458" s="123"/>
      <c r="P1458" s="123"/>
      <c r="Q1458" s="123"/>
      <c r="R1458" s="123"/>
      <c r="S1458" s="123"/>
      <c r="T1458" s="123"/>
      <c r="U1458" s="123"/>
      <c r="V1458" s="123"/>
      <c r="W1458" s="123"/>
      <c r="X1458" s="123"/>
      <c r="Y1458" s="123"/>
      <c r="Z1458" s="123"/>
      <c r="AA1458" s="123"/>
      <c r="AB1458" s="123"/>
      <c r="AC1458" s="123"/>
      <c r="AD1458" s="123"/>
      <c r="AE1458" s="123"/>
      <c r="AF1458" s="123"/>
      <c r="AG1458" s="123"/>
      <c r="AH1458" s="123"/>
      <c r="AI1458" s="123"/>
      <c r="AJ1458" s="123"/>
      <c r="AK1458" s="123"/>
      <c r="AL1458" s="123"/>
    </row>
    <row r="1459" s="9" customFormat="1" spans="1:38">
      <c r="A1459" s="47" t="s">
        <v>14</v>
      </c>
      <c r="B1459" s="50" t="s">
        <v>15</v>
      </c>
      <c r="C1459" s="50">
        <v>508</v>
      </c>
      <c r="D1459" s="91">
        <v>33903000000</v>
      </c>
      <c r="E1459" s="94">
        <v>162100000000</v>
      </c>
      <c r="F1459" s="39" t="s">
        <v>1515</v>
      </c>
      <c r="G1459" s="50">
        <v>16</v>
      </c>
      <c r="H1459" s="121">
        <v>160</v>
      </c>
      <c r="I1459" s="50" t="s">
        <v>1411</v>
      </c>
      <c r="J1459" s="50" t="s">
        <v>494</v>
      </c>
      <c r="K1459" s="122"/>
      <c r="L1459" s="123"/>
      <c r="M1459" s="123"/>
      <c r="N1459" s="123"/>
      <c r="O1459" s="123"/>
      <c r="P1459" s="123"/>
      <c r="Q1459" s="123"/>
      <c r="R1459" s="123"/>
      <c r="S1459" s="123"/>
      <c r="T1459" s="123"/>
      <c r="U1459" s="123"/>
      <c r="V1459" s="123"/>
      <c r="W1459" s="123"/>
      <c r="X1459" s="123"/>
      <c r="Y1459" s="123"/>
      <c r="Z1459" s="123"/>
      <c r="AA1459" s="123"/>
      <c r="AB1459" s="123"/>
      <c r="AC1459" s="123"/>
      <c r="AD1459" s="123"/>
      <c r="AE1459" s="123"/>
      <c r="AF1459" s="123"/>
      <c r="AG1459" s="123"/>
      <c r="AH1459" s="123"/>
      <c r="AI1459" s="123"/>
      <c r="AJ1459" s="123"/>
      <c r="AK1459" s="123"/>
      <c r="AL1459" s="123"/>
    </row>
    <row r="1460" s="9" customFormat="1" spans="1:38">
      <c r="A1460" s="47" t="s">
        <v>14</v>
      </c>
      <c r="B1460" s="50" t="s">
        <v>15</v>
      </c>
      <c r="C1460" s="50">
        <v>508</v>
      </c>
      <c r="D1460" s="91">
        <v>33903000000</v>
      </c>
      <c r="E1460" s="94">
        <v>162100000000</v>
      </c>
      <c r="F1460" s="39" t="s">
        <v>1516</v>
      </c>
      <c r="G1460" s="50">
        <v>100</v>
      </c>
      <c r="H1460" s="121">
        <v>150</v>
      </c>
      <c r="I1460" s="50" t="s">
        <v>1411</v>
      </c>
      <c r="J1460" s="50" t="s">
        <v>494</v>
      </c>
      <c r="K1460" s="122"/>
      <c r="L1460" s="123"/>
      <c r="M1460" s="123"/>
      <c r="N1460" s="123"/>
      <c r="O1460" s="123"/>
      <c r="P1460" s="123"/>
      <c r="Q1460" s="123"/>
      <c r="R1460" s="123"/>
      <c r="S1460" s="123"/>
      <c r="T1460" s="123"/>
      <c r="U1460" s="123"/>
      <c r="V1460" s="123"/>
      <c r="W1460" s="123"/>
      <c r="X1460" s="123"/>
      <c r="Y1460" s="123"/>
      <c r="Z1460" s="123"/>
      <c r="AA1460" s="123"/>
      <c r="AB1460" s="123"/>
      <c r="AC1460" s="123"/>
      <c r="AD1460" s="123"/>
      <c r="AE1460" s="123"/>
      <c r="AF1460" s="123"/>
      <c r="AG1460" s="123"/>
      <c r="AH1460" s="123"/>
      <c r="AI1460" s="123"/>
      <c r="AJ1460" s="123"/>
      <c r="AK1460" s="123"/>
      <c r="AL1460" s="123"/>
    </row>
    <row r="1461" s="9" customFormat="1" spans="1:38">
      <c r="A1461" s="47" t="s">
        <v>14</v>
      </c>
      <c r="B1461" s="50" t="s">
        <v>15</v>
      </c>
      <c r="C1461" s="50">
        <v>508</v>
      </c>
      <c r="D1461" s="91">
        <v>33903000000</v>
      </c>
      <c r="E1461" s="94">
        <v>162100000000</v>
      </c>
      <c r="F1461" s="39" t="s">
        <v>1517</v>
      </c>
      <c r="G1461" s="50">
        <v>100</v>
      </c>
      <c r="H1461" s="121">
        <v>150</v>
      </c>
      <c r="I1461" s="50" t="s">
        <v>1411</v>
      </c>
      <c r="J1461" s="50" t="s">
        <v>494</v>
      </c>
      <c r="K1461" s="122"/>
      <c r="L1461" s="123"/>
      <c r="M1461" s="123"/>
      <c r="N1461" s="123"/>
      <c r="O1461" s="123"/>
      <c r="P1461" s="123"/>
      <c r="Q1461" s="123"/>
      <c r="R1461" s="123"/>
      <c r="S1461" s="123"/>
      <c r="T1461" s="123"/>
      <c r="U1461" s="123"/>
      <c r="V1461" s="123"/>
      <c r="W1461" s="123"/>
      <c r="X1461" s="123"/>
      <c r="Y1461" s="123"/>
      <c r="Z1461" s="123"/>
      <c r="AA1461" s="123"/>
      <c r="AB1461" s="123"/>
      <c r="AC1461" s="123"/>
      <c r="AD1461" s="123"/>
      <c r="AE1461" s="123"/>
      <c r="AF1461" s="123"/>
      <c r="AG1461" s="123"/>
      <c r="AH1461" s="123"/>
      <c r="AI1461" s="123"/>
      <c r="AJ1461" s="123"/>
      <c r="AK1461" s="123"/>
      <c r="AL1461" s="123"/>
    </row>
    <row r="1462" s="9" customFormat="1" ht="30" spans="1:38">
      <c r="A1462" s="47" t="s">
        <v>14</v>
      </c>
      <c r="B1462" s="50" t="s">
        <v>15</v>
      </c>
      <c r="C1462" s="50">
        <v>508</v>
      </c>
      <c r="D1462" s="91">
        <v>33903000000</v>
      </c>
      <c r="E1462" s="94">
        <v>162100000000</v>
      </c>
      <c r="F1462" s="39" t="s">
        <v>1518</v>
      </c>
      <c r="G1462" s="50">
        <v>3</v>
      </c>
      <c r="H1462" s="121">
        <v>39</v>
      </c>
      <c r="I1462" s="50" t="s">
        <v>1411</v>
      </c>
      <c r="J1462" s="50" t="s">
        <v>494</v>
      </c>
      <c r="K1462" s="122"/>
      <c r="L1462" s="123"/>
      <c r="M1462" s="123"/>
      <c r="N1462" s="123"/>
      <c r="O1462" s="123"/>
      <c r="P1462" s="123"/>
      <c r="Q1462" s="123"/>
      <c r="R1462" s="123"/>
      <c r="S1462" s="123"/>
      <c r="T1462" s="123"/>
      <c r="U1462" s="123"/>
      <c r="V1462" s="123"/>
      <c r="W1462" s="123"/>
      <c r="X1462" s="123"/>
      <c r="Y1462" s="123"/>
      <c r="Z1462" s="123"/>
      <c r="AA1462" s="123"/>
      <c r="AB1462" s="123"/>
      <c r="AC1462" s="123"/>
      <c r="AD1462" s="123"/>
      <c r="AE1462" s="123"/>
      <c r="AF1462" s="123"/>
      <c r="AG1462" s="123"/>
      <c r="AH1462" s="123"/>
      <c r="AI1462" s="123"/>
      <c r="AJ1462" s="123"/>
      <c r="AK1462" s="123"/>
      <c r="AL1462" s="123"/>
    </row>
    <row r="1463" s="9" customFormat="1" spans="1:38">
      <c r="A1463" s="47" t="s">
        <v>14</v>
      </c>
      <c r="B1463" s="50" t="s">
        <v>15</v>
      </c>
      <c r="C1463" s="50">
        <v>508</v>
      </c>
      <c r="D1463" s="91">
        <v>33903000000</v>
      </c>
      <c r="E1463" s="94">
        <v>162100000000</v>
      </c>
      <c r="F1463" s="39" t="s">
        <v>1519</v>
      </c>
      <c r="G1463" s="50">
        <v>200</v>
      </c>
      <c r="H1463" s="121">
        <v>1200</v>
      </c>
      <c r="I1463" s="50" t="s">
        <v>1411</v>
      </c>
      <c r="J1463" s="50" t="s">
        <v>494</v>
      </c>
      <c r="K1463" s="122"/>
      <c r="L1463" s="123"/>
      <c r="M1463" s="123"/>
      <c r="N1463" s="123"/>
      <c r="O1463" s="123"/>
      <c r="P1463" s="123"/>
      <c r="Q1463" s="123"/>
      <c r="R1463" s="123"/>
      <c r="S1463" s="123"/>
      <c r="T1463" s="123"/>
      <c r="U1463" s="123"/>
      <c r="V1463" s="123"/>
      <c r="W1463" s="123"/>
      <c r="X1463" s="123"/>
      <c r="Y1463" s="123"/>
      <c r="Z1463" s="123"/>
      <c r="AA1463" s="123"/>
      <c r="AB1463" s="123"/>
      <c r="AC1463" s="123"/>
      <c r="AD1463" s="123"/>
      <c r="AE1463" s="123"/>
      <c r="AF1463" s="123"/>
      <c r="AG1463" s="123"/>
      <c r="AH1463" s="123"/>
      <c r="AI1463" s="123"/>
      <c r="AJ1463" s="123"/>
      <c r="AK1463" s="123"/>
      <c r="AL1463" s="123"/>
    </row>
    <row r="1464" s="9" customFormat="1" spans="1:38">
      <c r="A1464" s="47" t="s">
        <v>14</v>
      </c>
      <c r="B1464" s="50" t="s">
        <v>15</v>
      </c>
      <c r="C1464" s="50">
        <v>508</v>
      </c>
      <c r="D1464" s="91">
        <v>33903000000</v>
      </c>
      <c r="E1464" s="94">
        <v>162100000000</v>
      </c>
      <c r="F1464" s="39" t="s">
        <v>1520</v>
      </c>
      <c r="G1464" s="50">
        <v>2</v>
      </c>
      <c r="H1464" s="121">
        <v>40</v>
      </c>
      <c r="I1464" s="50" t="s">
        <v>1411</v>
      </c>
      <c r="J1464" s="50" t="s">
        <v>494</v>
      </c>
      <c r="K1464" s="122"/>
      <c r="L1464" s="123"/>
      <c r="M1464" s="123"/>
      <c r="N1464" s="123"/>
      <c r="O1464" s="123"/>
      <c r="P1464" s="123"/>
      <c r="Q1464" s="123"/>
      <c r="R1464" s="123"/>
      <c r="S1464" s="123"/>
      <c r="T1464" s="123"/>
      <c r="U1464" s="123"/>
      <c r="V1464" s="123"/>
      <c r="W1464" s="123"/>
      <c r="X1464" s="123"/>
      <c r="Y1464" s="123"/>
      <c r="Z1464" s="123"/>
      <c r="AA1464" s="123"/>
      <c r="AB1464" s="123"/>
      <c r="AC1464" s="123"/>
      <c r="AD1464" s="123"/>
      <c r="AE1464" s="123"/>
      <c r="AF1464" s="123"/>
      <c r="AG1464" s="123"/>
      <c r="AH1464" s="123"/>
      <c r="AI1464" s="123"/>
      <c r="AJ1464" s="123"/>
      <c r="AK1464" s="123"/>
      <c r="AL1464" s="123"/>
    </row>
    <row r="1465" s="9" customFormat="1" spans="1:38">
      <c r="A1465" s="47" t="s">
        <v>14</v>
      </c>
      <c r="B1465" s="50" t="s">
        <v>15</v>
      </c>
      <c r="C1465" s="50">
        <v>508</v>
      </c>
      <c r="D1465" s="91">
        <v>33903000000</v>
      </c>
      <c r="E1465" s="94">
        <v>162100000000</v>
      </c>
      <c r="F1465" s="39" t="s">
        <v>1521</v>
      </c>
      <c r="G1465" s="50">
        <v>2</v>
      </c>
      <c r="H1465" s="121">
        <v>20</v>
      </c>
      <c r="I1465" s="50" t="s">
        <v>1411</v>
      </c>
      <c r="J1465" s="50" t="s">
        <v>494</v>
      </c>
      <c r="K1465" s="122"/>
      <c r="L1465" s="123"/>
      <c r="M1465" s="123"/>
      <c r="N1465" s="123"/>
      <c r="O1465" s="123"/>
      <c r="P1465" s="123"/>
      <c r="Q1465" s="123"/>
      <c r="R1465" s="123"/>
      <c r="S1465" s="123"/>
      <c r="T1465" s="123"/>
      <c r="U1465" s="123"/>
      <c r="V1465" s="123"/>
      <c r="W1465" s="123"/>
      <c r="X1465" s="123"/>
      <c r="Y1465" s="123"/>
      <c r="Z1465" s="123"/>
      <c r="AA1465" s="123"/>
      <c r="AB1465" s="123"/>
      <c r="AC1465" s="123"/>
      <c r="AD1465" s="123"/>
      <c r="AE1465" s="123"/>
      <c r="AF1465" s="123"/>
      <c r="AG1465" s="123"/>
      <c r="AH1465" s="123"/>
      <c r="AI1465" s="123"/>
      <c r="AJ1465" s="123"/>
      <c r="AK1465" s="123"/>
      <c r="AL1465" s="123"/>
    </row>
    <row r="1466" s="9" customFormat="1" spans="1:38">
      <c r="A1466" s="47" t="s">
        <v>14</v>
      </c>
      <c r="B1466" s="50" t="s">
        <v>15</v>
      </c>
      <c r="C1466" s="50">
        <v>508</v>
      </c>
      <c r="D1466" s="91">
        <v>33903000000</v>
      </c>
      <c r="E1466" s="94">
        <v>162100000000</v>
      </c>
      <c r="F1466" s="39" t="s">
        <v>1522</v>
      </c>
      <c r="G1466" s="50">
        <v>3</v>
      </c>
      <c r="H1466" s="121">
        <v>90</v>
      </c>
      <c r="I1466" s="50" t="s">
        <v>1411</v>
      </c>
      <c r="J1466" s="50" t="s">
        <v>494</v>
      </c>
      <c r="K1466" s="122"/>
      <c r="L1466" s="123"/>
      <c r="M1466" s="123"/>
      <c r="N1466" s="123"/>
      <c r="O1466" s="123"/>
      <c r="P1466" s="123"/>
      <c r="Q1466" s="123"/>
      <c r="R1466" s="123"/>
      <c r="S1466" s="123"/>
      <c r="T1466" s="123"/>
      <c r="U1466" s="123"/>
      <c r="V1466" s="123"/>
      <c r="W1466" s="123"/>
      <c r="X1466" s="123"/>
      <c r="Y1466" s="123"/>
      <c r="Z1466" s="123"/>
      <c r="AA1466" s="123"/>
      <c r="AB1466" s="123"/>
      <c r="AC1466" s="123"/>
      <c r="AD1466" s="123"/>
      <c r="AE1466" s="123"/>
      <c r="AF1466" s="123"/>
      <c r="AG1466" s="123"/>
      <c r="AH1466" s="123"/>
      <c r="AI1466" s="123"/>
      <c r="AJ1466" s="123"/>
      <c r="AK1466" s="123"/>
      <c r="AL1466" s="123"/>
    </row>
    <row r="1467" s="9" customFormat="1" spans="1:38">
      <c r="A1467" s="47" t="s">
        <v>14</v>
      </c>
      <c r="B1467" s="50" t="s">
        <v>15</v>
      </c>
      <c r="C1467" s="50">
        <v>508</v>
      </c>
      <c r="D1467" s="91">
        <v>33903000000</v>
      </c>
      <c r="E1467" s="94">
        <v>162100000000</v>
      </c>
      <c r="F1467" s="39" t="s">
        <v>1523</v>
      </c>
      <c r="G1467" s="50">
        <v>2</v>
      </c>
      <c r="H1467" s="121">
        <v>25</v>
      </c>
      <c r="I1467" s="50" t="s">
        <v>1411</v>
      </c>
      <c r="J1467" s="50" t="s">
        <v>494</v>
      </c>
      <c r="K1467" s="122"/>
      <c r="L1467" s="123"/>
      <c r="M1467" s="123"/>
      <c r="N1467" s="123"/>
      <c r="O1467" s="123"/>
      <c r="P1467" s="123"/>
      <c r="Q1467" s="123"/>
      <c r="R1467" s="123"/>
      <c r="S1467" s="123"/>
      <c r="T1467" s="123"/>
      <c r="U1467" s="123"/>
      <c r="V1467" s="123"/>
      <c r="W1467" s="123"/>
      <c r="X1467" s="123"/>
      <c r="Y1467" s="123"/>
      <c r="Z1467" s="123"/>
      <c r="AA1467" s="123"/>
      <c r="AB1467" s="123"/>
      <c r="AC1467" s="123"/>
      <c r="AD1467" s="123"/>
      <c r="AE1467" s="123"/>
      <c r="AF1467" s="123"/>
      <c r="AG1467" s="123"/>
      <c r="AH1467" s="123"/>
      <c r="AI1467" s="123"/>
      <c r="AJ1467" s="123"/>
      <c r="AK1467" s="123"/>
      <c r="AL1467" s="123"/>
    </row>
    <row r="1468" s="9" customFormat="1" spans="1:38">
      <c r="A1468" s="47" t="s">
        <v>14</v>
      </c>
      <c r="B1468" s="50" t="s">
        <v>15</v>
      </c>
      <c r="C1468" s="50">
        <v>508</v>
      </c>
      <c r="D1468" s="91">
        <v>33903000000</v>
      </c>
      <c r="E1468" s="94">
        <v>162100000000</v>
      </c>
      <c r="F1468" s="39" t="s">
        <v>1524</v>
      </c>
      <c r="G1468" s="50">
        <v>2</v>
      </c>
      <c r="H1468" s="121">
        <v>25</v>
      </c>
      <c r="I1468" s="50" t="s">
        <v>1411</v>
      </c>
      <c r="J1468" s="50" t="s">
        <v>494</v>
      </c>
      <c r="K1468" s="122"/>
      <c r="L1468" s="123"/>
      <c r="M1468" s="123"/>
      <c r="N1468" s="123"/>
      <c r="O1468" s="123"/>
      <c r="P1468" s="123"/>
      <c r="Q1468" s="123"/>
      <c r="R1468" s="123"/>
      <c r="S1468" s="123"/>
      <c r="T1468" s="123"/>
      <c r="U1468" s="123"/>
      <c r="V1468" s="123"/>
      <c r="W1468" s="123"/>
      <c r="X1468" s="123"/>
      <c r="Y1468" s="123"/>
      <c r="Z1468" s="123"/>
      <c r="AA1468" s="123"/>
      <c r="AB1468" s="123"/>
      <c r="AC1468" s="123"/>
      <c r="AD1468" s="123"/>
      <c r="AE1468" s="123"/>
      <c r="AF1468" s="123"/>
      <c r="AG1468" s="123"/>
      <c r="AH1468" s="123"/>
      <c r="AI1468" s="123"/>
      <c r="AJ1468" s="123"/>
      <c r="AK1468" s="123"/>
      <c r="AL1468" s="123"/>
    </row>
    <row r="1469" s="9" customFormat="1" spans="1:38">
      <c r="A1469" s="47" t="s">
        <v>14</v>
      </c>
      <c r="B1469" s="50" t="s">
        <v>15</v>
      </c>
      <c r="C1469" s="50">
        <v>508</v>
      </c>
      <c r="D1469" s="91">
        <v>33903000000</v>
      </c>
      <c r="E1469" s="94">
        <v>162100000000</v>
      </c>
      <c r="F1469" s="39" t="s">
        <v>1525</v>
      </c>
      <c r="G1469" s="50">
        <v>2</v>
      </c>
      <c r="H1469" s="121">
        <v>25</v>
      </c>
      <c r="I1469" s="50" t="s">
        <v>1411</v>
      </c>
      <c r="J1469" s="50" t="s">
        <v>494</v>
      </c>
      <c r="K1469" s="122"/>
      <c r="L1469" s="123"/>
      <c r="M1469" s="123"/>
      <c r="N1469" s="123"/>
      <c r="O1469" s="123"/>
      <c r="P1469" s="123"/>
      <c r="Q1469" s="123"/>
      <c r="R1469" s="123"/>
      <c r="S1469" s="123"/>
      <c r="T1469" s="123"/>
      <c r="U1469" s="123"/>
      <c r="V1469" s="123"/>
      <c r="W1469" s="123"/>
      <c r="X1469" s="123"/>
      <c r="Y1469" s="123"/>
      <c r="Z1469" s="123"/>
      <c r="AA1469" s="123"/>
      <c r="AB1469" s="123"/>
      <c r="AC1469" s="123"/>
      <c r="AD1469" s="123"/>
      <c r="AE1469" s="123"/>
      <c r="AF1469" s="123"/>
      <c r="AG1469" s="123"/>
      <c r="AH1469" s="123"/>
      <c r="AI1469" s="123"/>
      <c r="AJ1469" s="123"/>
      <c r="AK1469" s="123"/>
      <c r="AL1469" s="123"/>
    </row>
    <row r="1470" s="9" customFormat="1" spans="1:38">
      <c r="A1470" s="47" t="s">
        <v>14</v>
      </c>
      <c r="B1470" s="50" t="s">
        <v>15</v>
      </c>
      <c r="C1470" s="50">
        <v>508</v>
      </c>
      <c r="D1470" s="91">
        <v>33903000000</v>
      </c>
      <c r="E1470" s="94">
        <v>162100000000</v>
      </c>
      <c r="F1470" s="39" t="s">
        <v>1526</v>
      </c>
      <c r="G1470" s="50">
        <v>2</v>
      </c>
      <c r="H1470" s="121">
        <v>25</v>
      </c>
      <c r="I1470" s="50" t="s">
        <v>1411</v>
      </c>
      <c r="J1470" s="50" t="s">
        <v>494</v>
      </c>
      <c r="K1470" s="122"/>
      <c r="L1470" s="123"/>
      <c r="M1470" s="123"/>
      <c r="N1470" s="123"/>
      <c r="O1470" s="123"/>
      <c r="P1470" s="123"/>
      <c r="Q1470" s="123"/>
      <c r="R1470" s="123"/>
      <c r="S1470" s="123"/>
      <c r="T1470" s="123"/>
      <c r="U1470" s="123"/>
      <c r="V1470" s="123"/>
      <c r="W1470" s="123"/>
      <c r="X1470" s="123"/>
      <c r="Y1470" s="123"/>
      <c r="Z1470" s="123"/>
      <c r="AA1470" s="123"/>
      <c r="AB1470" s="123"/>
      <c r="AC1470" s="123"/>
      <c r="AD1470" s="123"/>
      <c r="AE1470" s="123"/>
      <c r="AF1470" s="123"/>
      <c r="AG1470" s="123"/>
      <c r="AH1470" s="123"/>
      <c r="AI1470" s="123"/>
      <c r="AJ1470" s="123"/>
      <c r="AK1470" s="123"/>
      <c r="AL1470" s="123"/>
    </row>
    <row r="1471" s="9" customFormat="1" spans="1:38">
      <c r="A1471" s="47" t="s">
        <v>14</v>
      </c>
      <c r="B1471" s="50" t="s">
        <v>15</v>
      </c>
      <c r="C1471" s="50">
        <v>508</v>
      </c>
      <c r="D1471" s="91">
        <v>33903000000</v>
      </c>
      <c r="E1471" s="94">
        <v>162100000000</v>
      </c>
      <c r="F1471" s="39" t="s">
        <v>1527</v>
      </c>
      <c r="G1471" s="50">
        <v>2</v>
      </c>
      <c r="H1471" s="121">
        <v>25</v>
      </c>
      <c r="I1471" s="50" t="s">
        <v>1411</v>
      </c>
      <c r="J1471" s="50" t="s">
        <v>494</v>
      </c>
      <c r="K1471" s="122"/>
      <c r="L1471" s="123"/>
      <c r="M1471" s="123"/>
      <c r="N1471" s="123"/>
      <c r="O1471" s="123"/>
      <c r="P1471" s="123"/>
      <c r="Q1471" s="123"/>
      <c r="R1471" s="123"/>
      <c r="S1471" s="123"/>
      <c r="T1471" s="123"/>
      <c r="U1471" s="123"/>
      <c r="V1471" s="123"/>
      <c r="W1471" s="123"/>
      <c r="X1471" s="123"/>
      <c r="Y1471" s="123"/>
      <c r="Z1471" s="123"/>
      <c r="AA1471" s="123"/>
      <c r="AB1471" s="123"/>
      <c r="AC1471" s="123"/>
      <c r="AD1471" s="123"/>
      <c r="AE1471" s="123"/>
      <c r="AF1471" s="123"/>
      <c r="AG1471" s="123"/>
      <c r="AH1471" s="123"/>
      <c r="AI1471" s="123"/>
      <c r="AJ1471" s="123"/>
      <c r="AK1471" s="123"/>
      <c r="AL1471" s="123"/>
    </row>
    <row r="1472" s="9" customFormat="1" spans="1:38">
      <c r="A1472" s="47" t="s">
        <v>14</v>
      </c>
      <c r="B1472" s="50" t="s">
        <v>15</v>
      </c>
      <c r="C1472" s="50">
        <v>508</v>
      </c>
      <c r="D1472" s="91">
        <v>33903000000</v>
      </c>
      <c r="E1472" s="94">
        <v>162100000000</v>
      </c>
      <c r="F1472" s="39" t="s">
        <v>1528</v>
      </c>
      <c r="G1472" s="50">
        <v>2</v>
      </c>
      <c r="H1472" s="121">
        <v>25</v>
      </c>
      <c r="I1472" s="50" t="s">
        <v>1411</v>
      </c>
      <c r="J1472" s="50" t="s">
        <v>494</v>
      </c>
      <c r="K1472" s="122"/>
      <c r="L1472" s="123"/>
      <c r="M1472" s="123"/>
      <c r="N1472" s="123"/>
      <c r="O1472" s="123"/>
      <c r="P1472" s="123"/>
      <c r="Q1472" s="123"/>
      <c r="R1472" s="123"/>
      <c r="S1472" s="123"/>
      <c r="T1472" s="123"/>
      <c r="U1472" s="123"/>
      <c r="V1472" s="123"/>
      <c r="W1472" s="123"/>
      <c r="X1472" s="123"/>
      <c r="Y1472" s="123"/>
      <c r="Z1472" s="123"/>
      <c r="AA1472" s="123"/>
      <c r="AB1472" s="123"/>
      <c r="AC1472" s="123"/>
      <c r="AD1472" s="123"/>
      <c r="AE1472" s="123"/>
      <c r="AF1472" s="123"/>
      <c r="AG1472" s="123"/>
      <c r="AH1472" s="123"/>
      <c r="AI1472" s="123"/>
      <c r="AJ1472" s="123"/>
      <c r="AK1472" s="123"/>
      <c r="AL1472" s="123"/>
    </row>
    <row r="1473" s="9" customFormat="1" spans="1:38">
      <c r="A1473" s="47" t="s">
        <v>14</v>
      </c>
      <c r="B1473" s="50" t="s">
        <v>15</v>
      </c>
      <c r="C1473" s="50">
        <v>508</v>
      </c>
      <c r="D1473" s="91">
        <v>33903000000</v>
      </c>
      <c r="E1473" s="94">
        <v>162100000000</v>
      </c>
      <c r="F1473" s="39" t="s">
        <v>1529</v>
      </c>
      <c r="G1473" s="50">
        <v>2</v>
      </c>
      <c r="H1473" s="121">
        <v>25</v>
      </c>
      <c r="I1473" s="50" t="s">
        <v>1411</v>
      </c>
      <c r="J1473" s="50" t="s">
        <v>494</v>
      </c>
      <c r="K1473" s="122"/>
      <c r="L1473" s="123"/>
      <c r="M1473" s="123"/>
      <c r="N1473" s="123"/>
      <c r="O1473" s="123"/>
      <c r="P1473" s="123"/>
      <c r="Q1473" s="123"/>
      <c r="R1473" s="123"/>
      <c r="S1473" s="123"/>
      <c r="T1473" s="123"/>
      <c r="U1473" s="123"/>
      <c r="V1473" s="123"/>
      <c r="W1473" s="123"/>
      <c r="X1473" s="123"/>
      <c r="Y1473" s="123"/>
      <c r="Z1473" s="123"/>
      <c r="AA1473" s="123"/>
      <c r="AB1473" s="123"/>
      <c r="AC1473" s="123"/>
      <c r="AD1473" s="123"/>
      <c r="AE1473" s="123"/>
      <c r="AF1473" s="123"/>
      <c r="AG1473" s="123"/>
      <c r="AH1473" s="123"/>
      <c r="AI1473" s="123"/>
      <c r="AJ1473" s="123"/>
      <c r="AK1473" s="123"/>
      <c r="AL1473" s="123"/>
    </row>
    <row r="1474" s="9" customFormat="1" spans="1:38">
      <c r="A1474" s="47" t="s">
        <v>14</v>
      </c>
      <c r="B1474" s="50" t="s">
        <v>15</v>
      </c>
      <c r="C1474" s="50">
        <v>508</v>
      </c>
      <c r="D1474" s="91">
        <v>33903000000</v>
      </c>
      <c r="E1474" s="94">
        <v>162100000000</v>
      </c>
      <c r="F1474" s="39" t="s">
        <v>1530</v>
      </c>
      <c r="G1474" s="50">
        <v>2</v>
      </c>
      <c r="H1474" s="121">
        <v>25</v>
      </c>
      <c r="I1474" s="50" t="s">
        <v>1411</v>
      </c>
      <c r="J1474" s="50" t="s">
        <v>494</v>
      </c>
      <c r="K1474" s="122"/>
      <c r="L1474" s="123"/>
      <c r="M1474" s="123"/>
      <c r="N1474" s="123"/>
      <c r="O1474" s="123"/>
      <c r="P1474" s="123"/>
      <c r="Q1474" s="123"/>
      <c r="R1474" s="123"/>
      <c r="S1474" s="123"/>
      <c r="T1474" s="123"/>
      <c r="U1474" s="123"/>
      <c r="V1474" s="123"/>
      <c r="W1474" s="123"/>
      <c r="X1474" s="123"/>
      <c r="Y1474" s="123"/>
      <c r="Z1474" s="123"/>
      <c r="AA1474" s="123"/>
      <c r="AB1474" s="123"/>
      <c r="AC1474" s="123"/>
      <c r="AD1474" s="123"/>
      <c r="AE1474" s="123"/>
      <c r="AF1474" s="123"/>
      <c r="AG1474" s="123"/>
      <c r="AH1474" s="123"/>
      <c r="AI1474" s="123"/>
      <c r="AJ1474" s="123"/>
      <c r="AK1474" s="123"/>
      <c r="AL1474" s="123"/>
    </row>
    <row r="1475" s="9" customFormat="1" spans="1:38">
      <c r="A1475" s="47" t="s">
        <v>14</v>
      </c>
      <c r="B1475" s="50" t="s">
        <v>15</v>
      </c>
      <c r="C1475" s="50">
        <v>508</v>
      </c>
      <c r="D1475" s="91">
        <v>33903000000</v>
      </c>
      <c r="E1475" s="94">
        <v>162100000000</v>
      </c>
      <c r="F1475" s="39" t="s">
        <v>1531</v>
      </c>
      <c r="G1475" s="50">
        <v>2</v>
      </c>
      <c r="H1475" s="121">
        <v>25</v>
      </c>
      <c r="I1475" s="50" t="s">
        <v>1411</v>
      </c>
      <c r="J1475" s="50" t="s">
        <v>494</v>
      </c>
      <c r="K1475" s="122"/>
      <c r="L1475" s="123"/>
      <c r="M1475" s="123"/>
      <c r="N1475" s="123"/>
      <c r="O1475" s="123"/>
      <c r="P1475" s="123"/>
      <c r="Q1475" s="123"/>
      <c r="R1475" s="123"/>
      <c r="S1475" s="123"/>
      <c r="T1475" s="123"/>
      <c r="U1475" s="123"/>
      <c r="V1475" s="123"/>
      <c r="W1475" s="123"/>
      <c r="X1475" s="123"/>
      <c r="Y1475" s="123"/>
      <c r="Z1475" s="123"/>
      <c r="AA1475" s="123"/>
      <c r="AB1475" s="123"/>
      <c r="AC1475" s="123"/>
      <c r="AD1475" s="123"/>
      <c r="AE1475" s="123"/>
      <c r="AF1475" s="123"/>
      <c r="AG1475" s="123"/>
      <c r="AH1475" s="123"/>
      <c r="AI1475" s="123"/>
      <c r="AJ1475" s="123"/>
      <c r="AK1475" s="123"/>
      <c r="AL1475" s="123"/>
    </row>
    <row r="1476" s="9" customFormat="1" spans="1:38">
      <c r="A1476" s="47" t="s">
        <v>14</v>
      </c>
      <c r="B1476" s="50" t="s">
        <v>15</v>
      </c>
      <c r="C1476" s="50">
        <v>508</v>
      </c>
      <c r="D1476" s="91">
        <v>33903000000</v>
      </c>
      <c r="E1476" s="94">
        <v>162100000000</v>
      </c>
      <c r="F1476" s="39" t="s">
        <v>1532</v>
      </c>
      <c r="G1476" s="50">
        <v>2</v>
      </c>
      <c r="H1476" s="121">
        <v>25</v>
      </c>
      <c r="I1476" s="50" t="s">
        <v>1411</v>
      </c>
      <c r="J1476" s="50" t="s">
        <v>494</v>
      </c>
      <c r="K1476" s="122"/>
      <c r="L1476" s="123"/>
      <c r="M1476" s="123"/>
      <c r="N1476" s="123"/>
      <c r="O1476" s="123"/>
      <c r="P1476" s="123"/>
      <c r="Q1476" s="123"/>
      <c r="R1476" s="123"/>
      <c r="S1476" s="123"/>
      <c r="T1476" s="123"/>
      <c r="U1476" s="123"/>
      <c r="V1476" s="123"/>
      <c r="W1476" s="123"/>
      <c r="X1476" s="123"/>
      <c r="Y1476" s="123"/>
      <c r="Z1476" s="123"/>
      <c r="AA1476" s="123"/>
      <c r="AB1476" s="123"/>
      <c r="AC1476" s="123"/>
      <c r="AD1476" s="123"/>
      <c r="AE1476" s="123"/>
      <c r="AF1476" s="123"/>
      <c r="AG1476" s="123"/>
      <c r="AH1476" s="123"/>
      <c r="AI1476" s="123"/>
      <c r="AJ1476" s="123"/>
      <c r="AK1476" s="123"/>
      <c r="AL1476" s="123"/>
    </row>
    <row r="1477" s="9" customFormat="1" spans="1:38">
      <c r="A1477" s="47" t="s">
        <v>14</v>
      </c>
      <c r="B1477" s="50" t="s">
        <v>15</v>
      </c>
      <c r="C1477" s="50">
        <v>508</v>
      </c>
      <c r="D1477" s="91">
        <v>33903000000</v>
      </c>
      <c r="E1477" s="94">
        <v>162100000000</v>
      </c>
      <c r="F1477" s="39" t="s">
        <v>1533</v>
      </c>
      <c r="G1477" s="50">
        <v>2</v>
      </c>
      <c r="H1477" s="121">
        <v>25</v>
      </c>
      <c r="I1477" s="50" t="s">
        <v>1411</v>
      </c>
      <c r="J1477" s="50" t="s">
        <v>494</v>
      </c>
      <c r="K1477" s="122"/>
      <c r="L1477" s="123"/>
      <c r="M1477" s="123"/>
      <c r="N1477" s="123"/>
      <c r="O1477" s="123"/>
      <c r="P1477" s="123"/>
      <c r="Q1477" s="123"/>
      <c r="R1477" s="123"/>
      <c r="S1477" s="123"/>
      <c r="T1477" s="123"/>
      <c r="U1477" s="123"/>
      <c r="V1477" s="123"/>
      <c r="W1477" s="123"/>
      <c r="X1477" s="123"/>
      <c r="Y1477" s="123"/>
      <c r="Z1477" s="123"/>
      <c r="AA1477" s="123"/>
      <c r="AB1477" s="123"/>
      <c r="AC1477" s="123"/>
      <c r="AD1477" s="123"/>
      <c r="AE1477" s="123"/>
      <c r="AF1477" s="123"/>
      <c r="AG1477" s="123"/>
      <c r="AH1477" s="123"/>
      <c r="AI1477" s="123"/>
      <c r="AJ1477" s="123"/>
      <c r="AK1477" s="123"/>
      <c r="AL1477" s="123"/>
    </row>
    <row r="1478" s="9" customFormat="1" spans="1:38">
      <c r="A1478" s="47" t="s">
        <v>14</v>
      </c>
      <c r="B1478" s="50" t="s">
        <v>15</v>
      </c>
      <c r="C1478" s="50">
        <v>508</v>
      </c>
      <c r="D1478" s="91">
        <v>33903000000</v>
      </c>
      <c r="E1478" s="94">
        <v>162100000000</v>
      </c>
      <c r="F1478" s="39" t="s">
        <v>1534</v>
      </c>
      <c r="G1478" s="50">
        <v>2</v>
      </c>
      <c r="H1478" s="121">
        <v>25</v>
      </c>
      <c r="I1478" s="50" t="s">
        <v>1411</v>
      </c>
      <c r="J1478" s="50" t="s">
        <v>494</v>
      </c>
      <c r="K1478" s="122"/>
      <c r="L1478" s="123"/>
      <c r="M1478" s="123"/>
      <c r="N1478" s="123"/>
      <c r="O1478" s="123"/>
      <c r="P1478" s="123"/>
      <c r="Q1478" s="123"/>
      <c r="R1478" s="123"/>
      <c r="S1478" s="123"/>
      <c r="T1478" s="123"/>
      <c r="U1478" s="123"/>
      <c r="V1478" s="123"/>
      <c r="W1478" s="123"/>
      <c r="X1478" s="123"/>
      <c r="Y1478" s="123"/>
      <c r="Z1478" s="123"/>
      <c r="AA1478" s="123"/>
      <c r="AB1478" s="123"/>
      <c r="AC1478" s="123"/>
      <c r="AD1478" s="123"/>
      <c r="AE1478" s="123"/>
      <c r="AF1478" s="123"/>
      <c r="AG1478" s="123"/>
      <c r="AH1478" s="123"/>
      <c r="AI1478" s="123"/>
      <c r="AJ1478" s="123"/>
      <c r="AK1478" s="123"/>
      <c r="AL1478" s="123"/>
    </row>
    <row r="1479" s="9" customFormat="1" spans="1:38">
      <c r="A1479" s="47" t="s">
        <v>14</v>
      </c>
      <c r="B1479" s="50" t="s">
        <v>15</v>
      </c>
      <c r="C1479" s="50">
        <v>508</v>
      </c>
      <c r="D1479" s="91">
        <v>33903000000</v>
      </c>
      <c r="E1479" s="94">
        <v>162100000000</v>
      </c>
      <c r="F1479" s="39" t="s">
        <v>1535</v>
      </c>
      <c r="G1479" s="50">
        <v>2</v>
      </c>
      <c r="H1479" s="121">
        <v>25</v>
      </c>
      <c r="I1479" s="50" t="s">
        <v>1411</v>
      </c>
      <c r="J1479" s="50" t="s">
        <v>494</v>
      </c>
      <c r="K1479" s="122"/>
      <c r="L1479" s="123"/>
      <c r="M1479" s="123"/>
      <c r="N1479" s="123"/>
      <c r="O1479" s="123"/>
      <c r="P1479" s="123"/>
      <c r="Q1479" s="123"/>
      <c r="R1479" s="123"/>
      <c r="S1479" s="123"/>
      <c r="T1479" s="123"/>
      <c r="U1479" s="123"/>
      <c r="V1479" s="123"/>
      <c r="W1479" s="123"/>
      <c r="X1479" s="123"/>
      <c r="Y1479" s="123"/>
      <c r="Z1479" s="123"/>
      <c r="AA1479" s="123"/>
      <c r="AB1479" s="123"/>
      <c r="AC1479" s="123"/>
      <c r="AD1479" s="123"/>
      <c r="AE1479" s="123"/>
      <c r="AF1479" s="123"/>
      <c r="AG1479" s="123"/>
      <c r="AH1479" s="123"/>
      <c r="AI1479" s="123"/>
      <c r="AJ1479" s="123"/>
      <c r="AK1479" s="123"/>
      <c r="AL1479" s="123"/>
    </row>
    <row r="1480" s="9" customFormat="1" spans="1:38">
      <c r="A1480" s="47" t="s">
        <v>14</v>
      </c>
      <c r="B1480" s="50" t="s">
        <v>15</v>
      </c>
      <c r="C1480" s="50">
        <v>508</v>
      </c>
      <c r="D1480" s="91">
        <v>33903000000</v>
      </c>
      <c r="E1480" s="94">
        <v>162100000000</v>
      </c>
      <c r="F1480" s="39" t="s">
        <v>1536</v>
      </c>
      <c r="G1480" s="50">
        <v>2</v>
      </c>
      <c r="H1480" s="121">
        <v>25</v>
      </c>
      <c r="I1480" s="50" t="s">
        <v>1411</v>
      </c>
      <c r="J1480" s="50" t="s">
        <v>494</v>
      </c>
      <c r="K1480" s="122"/>
      <c r="L1480" s="123"/>
      <c r="M1480" s="123"/>
      <c r="N1480" s="123"/>
      <c r="O1480" s="123"/>
      <c r="P1480" s="123"/>
      <c r="Q1480" s="123"/>
      <c r="R1480" s="123"/>
      <c r="S1480" s="123"/>
      <c r="T1480" s="123"/>
      <c r="U1480" s="123"/>
      <c r="V1480" s="123"/>
      <c r="W1480" s="123"/>
      <c r="X1480" s="123"/>
      <c r="Y1480" s="123"/>
      <c r="Z1480" s="123"/>
      <c r="AA1480" s="123"/>
      <c r="AB1480" s="123"/>
      <c r="AC1480" s="123"/>
      <c r="AD1480" s="123"/>
      <c r="AE1480" s="123"/>
      <c r="AF1480" s="123"/>
      <c r="AG1480" s="123"/>
      <c r="AH1480" s="123"/>
      <c r="AI1480" s="123"/>
      <c r="AJ1480" s="123"/>
      <c r="AK1480" s="123"/>
      <c r="AL1480" s="123"/>
    </row>
    <row r="1481" s="9" customFormat="1" spans="1:38">
      <c r="A1481" s="47" t="s">
        <v>14</v>
      </c>
      <c r="B1481" s="50" t="s">
        <v>15</v>
      </c>
      <c r="C1481" s="50">
        <v>508</v>
      </c>
      <c r="D1481" s="91">
        <v>33903000000</v>
      </c>
      <c r="E1481" s="94">
        <v>162100000000</v>
      </c>
      <c r="F1481" s="39" t="s">
        <v>1537</v>
      </c>
      <c r="G1481" s="50">
        <v>2</v>
      </c>
      <c r="H1481" s="121">
        <v>25</v>
      </c>
      <c r="I1481" s="50" t="s">
        <v>1411</v>
      </c>
      <c r="J1481" s="50" t="s">
        <v>494</v>
      </c>
      <c r="K1481" s="122"/>
      <c r="L1481" s="123"/>
      <c r="M1481" s="123"/>
      <c r="N1481" s="123"/>
      <c r="O1481" s="123"/>
      <c r="P1481" s="123"/>
      <c r="Q1481" s="123"/>
      <c r="R1481" s="123"/>
      <c r="S1481" s="123"/>
      <c r="T1481" s="123"/>
      <c r="U1481" s="123"/>
      <c r="V1481" s="123"/>
      <c r="W1481" s="123"/>
      <c r="X1481" s="123"/>
      <c r="Y1481" s="123"/>
      <c r="Z1481" s="123"/>
      <c r="AA1481" s="123"/>
      <c r="AB1481" s="123"/>
      <c r="AC1481" s="123"/>
      <c r="AD1481" s="123"/>
      <c r="AE1481" s="123"/>
      <c r="AF1481" s="123"/>
      <c r="AG1481" s="123"/>
      <c r="AH1481" s="123"/>
      <c r="AI1481" s="123"/>
      <c r="AJ1481" s="123"/>
      <c r="AK1481" s="123"/>
      <c r="AL1481" s="123"/>
    </row>
    <row r="1482" s="9" customFormat="1" spans="1:38">
      <c r="A1482" s="47" t="s">
        <v>14</v>
      </c>
      <c r="B1482" s="50" t="s">
        <v>15</v>
      </c>
      <c r="C1482" s="50">
        <v>508</v>
      </c>
      <c r="D1482" s="91">
        <v>33903000000</v>
      </c>
      <c r="E1482" s="94">
        <v>162100000000</v>
      </c>
      <c r="F1482" s="39" t="s">
        <v>1538</v>
      </c>
      <c r="G1482" s="50">
        <v>2</v>
      </c>
      <c r="H1482" s="121">
        <v>25</v>
      </c>
      <c r="I1482" s="50" t="s">
        <v>1411</v>
      </c>
      <c r="J1482" s="50" t="s">
        <v>494</v>
      </c>
      <c r="K1482" s="122"/>
      <c r="L1482" s="123"/>
      <c r="M1482" s="123"/>
      <c r="N1482" s="123"/>
      <c r="O1482" s="123"/>
      <c r="P1482" s="123"/>
      <c r="Q1482" s="123"/>
      <c r="R1482" s="123"/>
      <c r="S1482" s="123"/>
      <c r="T1482" s="123"/>
      <c r="U1482" s="123"/>
      <c r="V1482" s="123"/>
      <c r="W1482" s="123"/>
      <c r="X1482" s="123"/>
      <c r="Y1482" s="123"/>
      <c r="Z1482" s="123"/>
      <c r="AA1482" s="123"/>
      <c r="AB1482" s="123"/>
      <c r="AC1482" s="123"/>
      <c r="AD1482" s="123"/>
      <c r="AE1482" s="123"/>
      <c r="AF1482" s="123"/>
      <c r="AG1482" s="123"/>
      <c r="AH1482" s="123"/>
      <c r="AI1482" s="123"/>
      <c r="AJ1482" s="123"/>
      <c r="AK1482" s="123"/>
      <c r="AL1482" s="123"/>
    </row>
    <row r="1483" s="9" customFormat="1" spans="1:38">
      <c r="A1483" s="47" t="s">
        <v>14</v>
      </c>
      <c r="B1483" s="50" t="s">
        <v>15</v>
      </c>
      <c r="C1483" s="50">
        <v>508</v>
      </c>
      <c r="D1483" s="91">
        <v>33903000000</v>
      </c>
      <c r="E1483" s="94">
        <v>162100000000</v>
      </c>
      <c r="F1483" s="39" t="s">
        <v>1539</v>
      </c>
      <c r="G1483" s="50">
        <v>2</v>
      </c>
      <c r="H1483" s="121">
        <v>25</v>
      </c>
      <c r="I1483" s="50" t="s">
        <v>1411</v>
      </c>
      <c r="J1483" s="50" t="s">
        <v>494</v>
      </c>
      <c r="K1483" s="122"/>
      <c r="L1483" s="123"/>
      <c r="M1483" s="123"/>
      <c r="N1483" s="123"/>
      <c r="O1483" s="123"/>
      <c r="P1483" s="123"/>
      <c r="Q1483" s="123"/>
      <c r="R1483" s="123"/>
      <c r="S1483" s="123"/>
      <c r="T1483" s="123"/>
      <c r="U1483" s="123"/>
      <c r="V1483" s="123"/>
      <c r="W1483" s="123"/>
      <c r="X1483" s="123"/>
      <c r="Y1483" s="123"/>
      <c r="Z1483" s="123"/>
      <c r="AA1483" s="123"/>
      <c r="AB1483" s="123"/>
      <c r="AC1483" s="123"/>
      <c r="AD1483" s="123"/>
      <c r="AE1483" s="123"/>
      <c r="AF1483" s="123"/>
      <c r="AG1483" s="123"/>
      <c r="AH1483" s="123"/>
      <c r="AI1483" s="123"/>
      <c r="AJ1483" s="123"/>
      <c r="AK1483" s="123"/>
      <c r="AL1483" s="123"/>
    </row>
    <row r="1484" s="9" customFormat="1" spans="1:38">
      <c r="A1484" s="47" t="s">
        <v>14</v>
      </c>
      <c r="B1484" s="50" t="s">
        <v>15</v>
      </c>
      <c r="C1484" s="50">
        <v>508</v>
      </c>
      <c r="D1484" s="91">
        <v>33903000000</v>
      </c>
      <c r="E1484" s="94">
        <v>162100000000</v>
      </c>
      <c r="F1484" s="39" t="s">
        <v>1540</v>
      </c>
      <c r="G1484" s="50">
        <v>2</v>
      </c>
      <c r="H1484" s="121">
        <v>25</v>
      </c>
      <c r="I1484" s="50" t="s">
        <v>1411</v>
      </c>
      <c r="J1484" s="50" t="s">
        <v>494</v>
      </c>
      <c r="K1484" s="122"/>
      <c r="L1484" s="123"/>
      <c r="M1484" s="123"/>
      <c r="N1484" s="123"/>
      <c r="O1484" s="123"/>
      <c r="P1484" s="123"/>
      <c r="Q1484" s="123"/>
      <c r="R1484" s="123"/>
      <c r="S1484" s="123"/>
      <c r="T1484" s="123"/>
      <c r="U1484" s="123"/>
      <c r="V1484" s="123"/>
      <c r="W1484" s="123"/>
      <c r="X1484" s="123"/>
      <c r="Y1484" s="123"/>
      <c r="Z1484" s="123"/>
      <c r="AA1484" s="123"/>
      <c r="AB1484" s="123"/>
      <c r="AC1484" s="123"/>
      <c r="AD1484" s="123"/>
      <c r="AE1484" s="123"/>
      <c r="AF1484" s="123"/>
      <c r="AG1484" s="123"/>
      <c r="AH1484" s="123"/>
      <c r="AI1484" s="123"/>
      <c r="AJ1484" s="123"/>
      <c r="AK1484" s="123"/>
      <c r="AL1484" s="123"/>
    </row>
    <row r="1485" s="9" customFormat="1" spans="1:38">
      <c r="A1485" s="47" t="s">
        <v>14</v>
      </c>
      <c r="B1485" s="50" t="s">
        <v>15</v>
      </c>
      <c r="C1485" s="50">
        <v>508</v>
      </c>
      <c r="D1485" s="91">
        <v>33903000000</v>
      </c>
      <c r="E1485" s="94">
        <v>162100000000</v>
      </c>
      <c r="F1485" s="39" t="s">
        <v>1541</v>
      </c>
      <c r="G1485" s="50">
        <v>2</v>
      </c>
      <c r="H1485" s="121">
        <v>25</v>
      </c>
      <c r="I1485" s="50" t="s">
        <v>1411</v>
      </c>
      <c r="J1485" s="50" t="s">
        <v>494</v>
      </c>
      <c r="K1485" s="122"/>
      <c r="L1485" s="123"/>
      <c r="M1485" s="123"/>
      <c r="N1485" s="123"/>
      <c r="O1485" s="123"/>
      <c r="P1485" s="123"/>
      <c r="Q1485" s="123"/>
      <c r="R1485" s="123"/>
      <c r="S1485" s="123"/>
      <c r="T1485" s="123"/>
      <c r="U1485" s="123"/>
      <c r="V1485" s="123"/>
      <c r="W1485" s="123"/>
      <c r="X1485" s="123"/>
      <c r="Y1485" s="123"/>
      <c r="Z1485" s="123"/>
      <c r="AA1485" s="123"/>
      <c r="AB1485" s="123"/>
      <c r="AC1485" s="123"/>
      <c r="AD1485" s="123"/>
      <c r="AE1485" s="123"/>
      <c r="AF1485" s="123"/>
      <c r="AG1485" s="123"/>
      <c r="AH1485" s="123"/>
      <c r="AI1485" s="123"/>
      <c r="AJ1485" s="123"/>
      <c r="AK1485" s="123"/>
      <c r="AL1485" s="123"/>
    </row>
    <row r="1486" s="9" customFormat="1" spans="1:38">
      <c r="A1486" s="47" t="s">
        <v>14</v>
      </c>
      <c r="B1486" s="50" t="s">
        <v>15</v>
      </c>
      <c r="C1486" s="50">
        <v>508</v>
      </c>
      <c r="D1486" s="91">
        <v>33903000000</v>
      </c>
      <c r="E1486" s="94">
        <v>162100000000</v>
      </c>
      <c r="F1486" s="39" t="s">
        <v>1542</v>
      </c>
      <c r="G1486" s="50">
        <v>2</v>
      </c>
      <c r="H1486" s="121">
        <v>25</v>
      </c>
      <c r="I1486" s="50" t="s">
        <v>1411</v>
      </c>
      <c r="J1486" s="50" t="s">
        <v>494</v>
      </c>
      <c r="K1486" s="122"/>
      <c r="L1486" s="123"/>
      <c r="M1486" s="123"/>
      <c r="N1486" s="123"/>
      <c r="O1486" s="123"/>
      <c r="P1486" s="123"/>
      <c r="Q1486" s="123"/>
      <c r="R1486" s="123"/>
      <c r="S1486" s="123"/>
      <c r="T1486" s="123"/>
      <c r="U1486" s="123"/>
      <c r="V1486" s="123"/>
      <c r="W1486" s="123"/>
      <c r="X1486" s="123"/>
      <c r="Y1486" s="123"/>
      <c r="Z1486" s="123"/>
      <c r="AA1486" s="123"/>
      <c r="AB1486" s="123"/>
      <c r="AC1486" s="123"/>
      <c r="AD1486" s="123"/>
      <c r="AE1486" s="123"/>
      <c r="AF1486" s="123"/>
      <c r="AG1486" s="123"/>
      <c r="AH1486" s="123"/>
      <c r="AI1486" s="123"/>
      <c r="AJ1486" s="123"/>
      <c r="AK1486" s="123"/>
      <c r="AL1486" s="123"/>
    </row>
    <row r="1487" s="9" customFormat="1" spans="1:38">
      <c r="A1487" s="47" t="s">
        <v>14</v>
      </c>
      <c r="B1487" s="50" t="s">
        <v>15</v>
      </c>
      <c r="C1487" s="50">
        <v>508</v>
      </c>
      <c r="D1487" s="91">
        <v>33903000000</v>
      </c>
      <c r="E1487" s="94">
        <v>162100000000</v>
      </c>
      <c r="F1487" s="39" t="s">
        <v>1543</v>
      </c>
      <c r="G1487" s="50">
        <v>2</v>
      </c>
      <c r="H1487" s="121">
        <v>25</v>
      </c>
      <c r="I1487" s="50" t="s">
        <v>1411</v>
      </c>
      <c r="J1487" s="50" t="s">
        <v>494</v>
      </c>
      <c r="K1487" s="122"/>
      <c r="L1487" s="123"/>
      <c r="M1487" s="123"/>
      <c r="N1487" s="123"/>
      <c r="O1487" s="123"/>
      <c r="P1487" s="123"/>
      <c r="Q1487" s="123"/>
      <c r="R1487" s="123"/>
      <c r="S1487" s="123"/>
      <c r="T1487" s="123"/>
      <c r="U1487" s="123"/>
      <c r="V1487" s="123"/>
      <c r="W1487" s="123"/>
      <c r="X1487" s="123"/>
      <c r="Y1487" s="123"/>
      <c r="Z1487" s="123"/>
      <c r="AA1487" s="123"/>
      <c r="AB1487" s="123"/>
      <c r="AC1487" s="123"/>
      <c r="AD1487" s="123"/>
      <c r="AE1487" s="123"/>
      <c r="AF1487" s="123"/>
      <c r="AG1487" s="123"/>
      <c r="AH1487" s="123"/>
      <c r="AI1487" s="123"/>
      <c r="AJ1487" s="123"/>
      <c r="AK1487" s="123"/>
      <c r="AL1487" s="123"/>
    </row>
    <row r="1488" s="9" customFormat="1" spans="1:38">
      <c r="A1488" s="47" t="s">
        <v>14</v>
      </c>
      <c r="B1488" s="50" t="s">
        <v>15</v>
      </c>
      <c r="C1488" s="50">
        <v>508</v>
      </c>
      <c r="D1488" s="91">
        <v>33903000000</v>
      </c>
      <c r="E1488" s="94">
        <v>162100000000</v>
      </c>
      <c r="F1488" s="39" t="s">
        <v>1544</v>
      </c>
      <c r="G1488" s="50">
        <v>2</v>
      </c>
      <c r="H1488" s="121">
        <v>25</v>
      </c>
      <c r="I1488" s="50" t="s">
        <v>1411</v>
      </c>
      <c r="J1488" s="50" t="s">
        <v>494</v>
      </c>
      <c r="K1488" s="122"/>
      <c r="L1488" s="123"/>
      <c r="M1488" s="123"/>
      <c r="N1488" s="123"/>
      <c r="O1488" s="123"/>
      <c r="P1488" s="123"/>
      <c r="Q1488" s="123"/>
      <c r="R1488" s="123"/>
      <c r="S1488" s="123"/>
      <c r="T1488" s="123"/>
      <c r="U1488" s="123"/>
      <c r="V1488" s="123"/>
      <c r="W1488" s="123"/>
      <c r="X1488" s="123"/>
      <c r="Y1488" s="123"/>
      <c r="Z1488" s="123"/>
      <c r="AA1488" s="123"/>
      <c r="AB1488" s="123"/>
      <c r="AC1488" s="123"/>
      <c r="AD1488" s="123"/>
      <c r="AE1488" s="123"/>
      <c r="AF1488" s="123"/>
      <c r="AG1488" s="123"/>
      <c r="AH1488" s="123"/>
      <c r="AI1488" s="123"/>
      <c r="AJ1488" s="123"/>
      <c r="AK1488" s="123"/>
      <c r="AL1488" s="123"/>
    </row>
    <row r="1489" s="9" customFormat="1" spans="1:38">
      <c r="A1489" s="47" t="s">
        <v>14</v>
      </c>
      <c r="B1489" s="50" t="s">
        <v>15</v>
      </c>
      <c r="C1489" s="50">
        <v>508</v>
      </c>
      <c r="D1489" s="91">
        <v>33903000000</v>
      </c>
      <c r="E1489" s="94">
        <v>162100000000</v>
      </c>
      <c r="F1489" s="39" t="s">
        <v>1545</v>
      </c>
      <c r="G1489" s="50">
        <v>2</v>
      </c>
      <c r="H1489" s="121">
        <v>20</v>
      </c>
      <c r="I1489" s="50" t="s">
        <v>1411</v>
      </c>
      <c r="J1489" s="50" t="s">
        <v>494</v>
      </c>
      <c r="K1489" s="122"/>
      <c r="L1489" s="123"/>
      <c r="M1489" s="123"/>
      <c r="N1489" s="123"/>
      <c r="O1489" s="123"/>
      <c r="P1489" s="123"/>
      <c r="Q1489" s="123"/>
      <c r="R1489" s="123"/>
      <c r="S1489" s="123"/>
      <c r="T1489" s="123"/>
      <c r="U1489" s="123"/>
      <c r="V1489" s="123"/>
      <c r="W1489" s="123"/>
      <c r="X1489" s="123"/>
      <c r="Y1489" s="123"/>
      <c r="Z1489" s="123"/>
      <c r="AA1489" s="123"/>
      <c r="AB1489" s="123"/>
      <c r="AC1489" s="123"/>
      <c r="AD1489" s="123"/>
      <c r="AE1489" s="123"/>
      <c r="AF1489" s="123"/>
      <c r="AG1489" s="123"/>
      <c r="AH1489" s="123"/>
      <c r="AI1489" s="123"/>
      <c r="AJ1489" s="123"/>
      <c r="AK1489" s="123"/>
      <c r="AL1489" s="123"/>
    </row>
    <row r="1490" s="9" customFormat="1" spans="1:38">
      <c r="A1490" s="47" t="s">
        <v>14</v>
      </c>
      <c r="B1490" s="50" t="s">
        <v>15</v>
      </c>
      <c r="C1490" s="50">
        <v>508</v>
      </c>
      <c r="D1490" s="91">
        <v>33903000000</v>
      </c>
      <c r="E1490" s="94">
        <v>162100000000</v>
      </c>
      <c r="F1490" s="39" t="s">
        <v>1546</v>
      </c>
      <c r="G1490" s="50">
        <v>2</v>
      </c>
      <c r="H1490" s="121">
        <v>20</v>
      </c>
      <c r="I1490" s="50" t="s">
        <v>1411</v>
      </c>
      <c r="J1490" s="50" t="s">
        <v>494</v>
      </c>
      <c r="K1490" s="122"/>
      <c r="L1490" s="123"/>
      <c r="M1490" s="123"/>
      <c r="N1490" s="123"/>
      <c r="O1490" s="123"/>
      <c r="P1490" s="123"/>
      <c r="Q1490" s="123"/>
      <c r="R1490" s="123"/>
      <c r="S1490" s="123"/>
      <c r="T1490" s="123"/>
      <c r="U1490" s="123"/>
      <c r="V1490" s="123"/>
      <c r="W1490" s="123"/>
      <c r="X1490" s="123"/>
      <c r="Y1490" s="123"/>
      <c r="Z1490" s="123"/>
      <c r="AA1490" s="123"/>
      <c r="AB1490" s="123"/>
      <c r="AC1490" s="123"/>
      <c r="AD1490" s="123"/>
      <c r="AE1490" s="123"/>
      <c r="AF1490" s="123"/>
      <c r="AG1490" s="123"/>
      <c r="AH1490" s="123"/>
      <c r="AI1490" s="123"/>
      <c r="AJ1490" s="123"/>
      <c r="AK1490" s="123"/>
      <c r="AL1490" s="123"/>
    </row>
    <row r="1491" s="9" customFormat="1" spans="1:38">
      <c r="A1491" s="47" t="s">
        <v>14</v>
      </c>
      <c r="B1491" s="50" t="s">
        <v>15</v>
      </c>
      <c r="C1491" s="50">
        <v>508</v>
      </c>
      <c r="D1491" s="91">
        <v>33903000000</v>
      </c>
      <c r="E1491" s="94">
        <v>162100000000</v>
      </c>
      <c r="F1491" s="39" t="s">
        <v>1547</v>
      </c>
      <c r="G1491" s="50">
        <v>2</v>
      </c>
      <c r="H1491" s="121">
        <v>20</v>
      </c>
      <c r="I1491" s="50" t="s">
        <v>1411</v>
      </c>
      <c r="J1491" s="50" t="s">
        <v>494</v>
      </c>
      <c r="K1491" s="122"/>
      <c r="L1491" s="123"/>
      <c r="M1491" s="123"/>
      <c r="N1491" s="123"/>
      <c r="O1491" s="123"/>
      <c r="P1491" s="123"/>
      <c r="Q1491" s="123"/>
      <c r="R1491" s="123"/>
      <c r="S1491" s="123"/>
      <c r="T1491" s="123"/>
      <c r="U1491" s="123"/>
      <c r="V1491" s="123"/>
      <c r="W1491" s="123"/>
      <c r="X1491" s="123"/>
      <c r="Y1491" s="123"/>
      <c r="Z1491" s="123"/>
      <c r="AA1491" s="123"/>
      <c r="AB1491" s="123"/>
      <c r="AC1491" s="123"/>
      <c r="AD1491" s="123"/>
      <c r="AE1491" s="123"/>
      <c r="AF1491" s="123"/>
      <c r="AG1491" s="123"/>
      <c r="AH1491" s="123"/>
      <c r="AI1491" s="123"/>
      <c r="AJ1491" s="123"/>
      <c r="AK1491" s="123"/>
      <c r="AL1491" s="123"/>
    </row>
    <row r="1492" s="9" customFormat="1" spans="1:38">
      <c r="A1492" s="47" t="s">
        <v>14</v>
      </c>
      <c r="B1492" s="50" t="s">
        <v>15</v>
      </c>
      <c r="C1492" s="50">
        <v>508</v>
      </c>
      <c r="D1492" s="91">
        <v>33903000000</v>
      </c>
      <c r="E1492" s="94">
        <v>162100000000</v>
      </c>
      <c r="F1492" s="39" t="s">
        <v>1548</v>
      </c>
      <c r="G1492" s="50">
        <v>2</v>
      </c>
      <c r="H1492" s="121">
        <v>20</v>
      </c>
      <c r="I1492" s="50" t="s">
        <v>1411</v>
      </c>
      <c r="J1492" s="50" t="s">
        <v>494</v>
      </c>
      <c r="K1492" s="122"/>
      <c r="L1492" s="123"/>
      <c r="M1492" s="123"/>
      <c r="N1492" s="123"/>
      <c r="O1492" s="123"/>
      <c r="P1492" s="123"/>
      <c r="Q1492" s="123"/>
      <c r="R1492" s="123"/>
      <c r="S1492" s="123"/>
      <c r="T1492" s="123"/>
      <c r="U1492" s="123"/>
      <c r="V1492" s="123"/>
      <c r="W1492" s="123"/>
      <c r="X1492" s="123"/>
      <c r="Y1492" s="123"/>
      <c r="Z1492" s="123"/>
      <c r="AA1492" s="123"/>
      <c r="AB1492" s="123"/>
      <c r="AC1492" s="123"/>
      <c r="AD1492" s="123"/>
      <c r="AE1492" s="123"/>
      <c r="AF1492" s="123"/>
      <c r="AG1492" s="123"/>
      <c r="AH1492" s="123"/>
      <c r="AI1492" s="123"/>
      <c r="AJ1492" s="123"/>
      <c r="AK1492" s="123"/>
      <c r="AL1492" s="123"/>
    </row>
    <row r="1493" s="9" customFormat="1" spans="1:38">
      <c r="A1493" s="47" t="s">
        <v>14</v>
      </c>
      <c r="B1493" s="50" t="s">
        <v>15</v>
      </c>
      <c r="C1493" s="50">
        <v>508</v>
      </c>
      <c r="D1493" s="91">
        <v>33903000000</v>
      </c>
      <c r="E1493" s="94">
        <v>162100000000</v>
      </c>
      <c r="F1493" s="39" t="s">
        <v>1549</v>
      </c>
      <c r="G1493" s="50">
        <v>2</v>
      </c>
      <c r="H1493" s="121">
        <v>20</v>
      </c>
      <c r="I1493" s="50" t="s">
        <v>1411</v>
      </c>
      <c r="J1493" s="50" t="s">
        <v>494</v>
      </c>
      <c r="K1493" s="122"/>
      <c r="L1493" s="123"/>
      <c r="M1493" s="123"/>
      <c r="N1493" s="123"/>
      <c r="O1493" s="123"/>
      <c r="P1493" s="123"/>
      <c r="Q1493" s="123"/>
      <c r="R1493" s="123"/>
      <c r="S1493" s="123"/>
      <c r="T1493" s="123"/>
      <c r="U1493" s="123"/>
      <c r="V1493" s="123"/>
      <c r="W1493" s="123"/>
      <c r="X1493" s="123"/>
      <c r="Y1493" s="123"/>
      <c r="Z1493" s="123"/>
      <c r="AA1493" s="123"/>
      <c r="AB1493" s="123"/>
      <c r="AC1493" s="123"/>
      <c r="AD1493" s="123"/>
      <c r="AE1493" s="123"/>
      <c r="AF1493" s="123"/>
      <c r="AG1493" s="123"/>
      <c r="AH1493" s="123"/>
      <c r="AI1493" s="123"/>
      <c r="AJ1493" s="123"/>
      <c r="AK1493" s="123"/>
      <c r="AL1493" s="123"/>
    </row>
    <row r="1494" s="9" customFormat="1" spans="1:38">
      <c r="A1494" s="47" t="s">
        <v>14</v>
      </c>
      <c r="B1494" s="50" t="s">
        <v>15</v>
      </c>
      <c r="C1494" s="50">
        <v>508</v>
      </c>
      <c r="D1494" s="91">
        <v>33903000000</v>
      </c>
      <c r="E1494" s="94">
        <v>162100000000</v>
      </c>
      <c r="F1494" s="39" t="s">
        <v>1550</v>
      </c>
      <c r="G1494" s="50">
        <v>2</v>
      </c>
      <c r="H1494" s="121">
        <v>20</v>
      </c>
      <c r="I1494" s="50" t="s">
        <v>1411</v>
      </c>
      <c r="J1494" s="50" t="s">
        <v>494</v>
      </c>
      <c r="K1494" s="122"/>
      <c r="L1494" s="123"/>
      <c r="M1494" s="123"/>
      <c r="N1494" s="123"/>
      <c r="O1494" s="123"/>
      <c r="P1494" s="123"/>
      <c r="Q1494" s="123"/>
      <c r="R1494" s="123"/>
      <c r="S1494" s="123"/>
      <c r="T1494" s="123"/>
      <c r="U1494" s="123"/>
      <c r="V1494" s="123"/>
      <c r="W1494" s="123"/>
      <c r="X1494" s="123"/>
      <c r="Y1494" s="123"/>
      <c r="Z1494" s="123"/>
      <c r="AA1494" s="123"/>
      <c r="AB1494" s="123"/>
      <c r="AC1494" s="123"/>
      <c r="AD1494" s="123"/>
      <c r="AE1494" s="123"/>
      <c r="AF1494" s="123"/>
      <c r="AG1494" s="123"/>
      <c r="AH1494" s="123"/>
      <c r="AI1494" s="123"/>
      <c r="AJ1494" s="123"/>
      <c r="AK1494" s="123"/>
      <c r="AL1494" s="123"/>
    </row>
    <row r="1495" s="9" customFormat="1" spans="1:38">
      <c r="A1495" s="47" t="s">
        <v>14</v>
      </c>
      <c r="B1495" s="50" t="s">
        <v>15</v>
      </c>
      <c r="C1495" s="50">
        <v>508</v>
      </c>
      <c r="D1495" s="91">
        <v>33903000000</v>
      </c>
      <c r="E1495" s="94">
        <v>162100000000</v>
      </c>
      <c r="F1495" s="39" t="s">
        <v>1551</v>
      </c>
      <c r="G1495" s="50">
        <v>2</v>
      </c>
      <c r="H1495" s="121">
        <v>20</v>
      </c>
      <c r="I1495" s="50" t="s">
        <v>1411</v>
      </c>
      <c r="J1495" s="50" t="s">
        <v>494</v>
      </c>
      <c r="K1495" s="122"/>
      <c r="L1495" s="123"/>
      <c r="M1495" s="123"/>
      <c r="N1495" s="123"/>
      <c r="O1495" s="123"/>
      <c r="P1495" s="123"/>
      <c r="Q1495" s="123"/>
      <c r="R1495" s="123"/>
      <c r="S1495" s="123"/>
      <c r="T1495" s="123"/>
      <c r="U1495" s="123"/>
      <c r="V1495" s="123"/>
      <c r="W1495" s="123"/>
      <c r="X1495" s="123"/>
      <c r="Y1495" s="123"/>
      <c r="Z1495" s="123"/>
      <c r="AA1495" s="123"/>
      <c r="AB1495" s="123"/>
      <c r="AC1495" s="123"/>
      <c r="AD1495" s="123"/>
      <c r="AE1495" s="123"/>
      <c r="AF1495" s="123"/>
      <c r="AG1495" s="123"/>
      <c r="AH1495" s="123"/>
      <c r="AI1495" s="123"/>
      <c r="AJ1495" s="123"/>
      <c r="AK1495" s="123"/>
      <c r="AL1495" s="123"/>
    </row>
    <row r="1496" s="9" customFormat="1" spans="1:38">
      <c r="A1496" s="47" t="s">
        <v>14</v>
      </c>
      <c r="B1496" s="50" t="s">
        <v>15</v>
      </c>
      <c r="C1496" s="50">
        <v>508</v>
      </c>
      <c r="D1496" s="91">
        <v>33903000000</v>
      </c>
      <c r="E1496" s="94">
        <v>162100000000</v>
      </c>
      <c r="F1496" s="39" t="s">
        <v>1552</v>
      </c>
      <c r="G1496" s="50">
        <v>2</v>
      </c>
      <c r="H1496" s="121">
        <v>20</v>
      </c>
      <c r="I1496" s="50" t="s">
        <v>1411</v>
      </c>
      <c r="J1496" s="50" t="s">
        <v>494</v>
      </c>
      <c r="K1496" s="122"/>
      <c r="L1496" s="123"/>
      <c r="M1496" s="123"/>
      <c r="N1496" s="123"/>
      <c r="O1496" s="123"/>
      <c r="P1496" s="123"/>
      <c r="Q1496" s="123"/>
      <c r="R1496" s="123"/>
      <c r="S1496" s="123"/>
      <c r="T1496" s="123"/>
      <c r="U1496" s="123"/>
      <c r="V1496" s="123"/>
      <c r="W1496" s="123"/>
      <c r="X1496" s="123"/>
      <c r="Y1496" s="123"/>
      <c r="Z1496" s="123"/>
      <c r="AA1496" s="123"/>
      <c r="AB1496" s="123"/>
      <c r="AC1496" s="123"/>
      <c r="AD1496" s="123"/>
      <c r="AE1496" s="123"/>
      <c r="AF1496" s="123"/>
      <c r="AG1496" s="123"/>
      <c r="AH1496" s="123"/>
      <c r="AI1496" s="123"/>
      <c r="AJ1496" s="123"/>
      <c r="AK1496" s="123"/>
      <c r="AL1496" s="123"/>
    </row>
    <row r="1497" s="9" customFormat="1" spans="1:38">
      <c r="A1497" s="47" t="s">
        <v>14</v>
      </c>
      <c r="B1497" s="50" t="s">
        <v>15</v>
      </c>
      <c r="C1497" s="50">
        <v>508</v>
      </c>
      <c r="D1497" s="91">
        <v>33903000000</v>
      </c>
      <c r="E1497" s="94">
        <v>162100000000</v>
      </c>
      <c r="F1497" s="39" t="s">
        <v>1553</v>
      </c>
      <c r="G1497" s="50">
        <v>2</v>
      </c>
      <c r="H1497" s="121">
        <v>20</v>
      </c>
      <c r="I1497" s="50" t="s">
        <v>1411</v>
      </c>
      <c r="J1497" s="50" t="s">
        <v>494</v>
      </c>
      <c r="K1497" s="122"/>
      <c r="L1497" s="123"/>
      <c r="M1497" s="123"/>
      <c r="N1497" s="123"/>
      <c r="O1497" s="123"/>
      <c r="P1497" s="123"/>
      <c r="Q1497" s="123"/>
      <c r="R1497" s="123"/>
      <c r="S1497" s="123"/>
      <c r="T1497" s="123"/>
      <c r="U1497" s="123"/>
      <c r="V1497" s="123"/>
      <c r="W1497" s="123"/>
      <c r="X1497" s="123"/>
      <c r="Y1497" s="123"/>
      <c r="Z1497" s="123"/>
      <c r="AA1497" s="123"/>
      <c r="AB1497" s="123"/>
      <c r="AC1497" s="123"/>
      <c r="AD1497" s="123"/>
      <c r="AE1497" s="123"/>
      <c r="AF1497" s="123"/>
      <c r="AG1497" s="123"/>
      <c r="AH1497" s="123"/>
      <c r="AI1497" s="123"/>
      <c r="AJ1497" s="123"/>
      <c r="AK1497" s="123"/>
      <c r="AL1497" s="123"/>
    </row>
    <row r="1498" s="9" customFormat="1" spans="1:38">
      <c r="A1498" s="47" t="s">
        <v>14</v>
      </c>
      <c r="B1498" s="50" t="s">
        <v>15</v>
      </c>
      <c r="C1498" s="50">
        <v>508</v>
      </c>
      <c r="D1498" s="91">
        <v>33903000000</v>
      </c>
      <c r="E1498" s="94">
        <v>162100000000</v>
      </c>
      <c r="F1498" s="39" t="s">
        <v>1554</v>
      </c>
      <c r="G1498" s="50">
        <v>2</v>
      </c>
      <c r="H1498" s="121">
        <v>20</v>
      </c>
      <c r="I1498" s="50" t="s">
        <v>1411</v>
      </c>
      <c r="J1498" s="50" t="s">
        <v>494</v>
      </c>
      <c r="K1498" s="122"/>
      <c r="L1498" s="123"/>
      <c r="M1498" s="123"/>
      <c r="N1498" s="123"/>
      <c r="O1498" s="123"/>
      <c r="P1498" s="123"/>
      <c r="Q1498" s="123"/>
      <c r="R1498" s="123"/>
      <c r="S1498" s="123"/>
      <c r="T1498" s="123"/>
      <c r="U1498" s="123"/>
      <c r="V1498" s="123"/>
      <c r="W1498" s="123"/>
      <c r="X1498" s="123"/>
      <c r="Y1498" s="123"/>
      <c r="Z1498" s="123"/>
      <c r="AA1498" s="123"/>
      <c r="AB1498" s="123"/>
      <c r="AC1498" s="123"/>
      <c r="AD1498" s="123"/>
      <c r="AE1498" s="123"/>
      <c r="AF1498" s="123"/>
      <c r="AG1498" s="123"/>
      <c r="AH1498" s="123"/>
      <c r="AI1498" s="123"/>
      <c r="AJ1498" s="123"/>
      <c r="AK1498" s="123"/>
      <c r="AL1498" s="123"/>
    </row>
    <row r="1499" s="9" customFormat="1" spans="1:38">
      <c r="A1499" s="47" t="s">
        <v>14</v>
      </c>
      <c r="B1499" s="50" t="s">
        <v>15</v>
      </c>
      <c r="C1499" s="50">
        <v>508</v>
      </c>
      <c r="D1499" s="91">
        <v>33903000000</v>
      </c>
      <c r="E1499" s="94">
        <v>162100000000</v>
      </c>
      <c r="F1499" s="39" t="s">
        <v>1555</v>
      </c>
      <c r="G1499" s="50">
        <v>2</v>
      </c>
      <c r="H1499" s="121">
        <v>20</v>
      </c>
      <c r="I1499" s="50" t="s">
        <v>1411</v>
      </c>
      <c r="J1499" s="50" t="s">
        <v>494</v>
      </c>
      <c r="K1499" s="122"/>
      <c r="L1499" s="123"/>
      <c r="M1499" s="123"/>
      <c r="N1499" s="123"/>
      <c r="O1499" s="123"/>
      <c r="P1499" s="123"/>
      <c r="Q1499" s="123"/>
      <c r="R1499" s="123"/>
      <c r="S1499" s="123"/>
      <c r="T1499" s="123"/>
      <c r="U1499" s="123"/>
      <c r="V1499" s="123"/>
      <c r="W1499" s="123"/>
      <c r="X1499" s="123"/>
      <c r="Y1499" s="123"/>
      <c r="Z1499" s="123"/>
      <c r="AA1499" s="123"/>
      <c r="AB1499" s="123"/>
      <c r="AC1499" s="123"/>
      <c r="AD1499" s="123"/>
      <c r="AE1499" s="123"/>
      <c r="AF1499" s="123"/>
      <c r="AG1499" s="123"/>
      <c r="AH1499" s="123"/>
      <c r="AI1499" s="123"/>
      <c r="AJ1499" s="123"/>
      <c r="AK1499" s="123"/>
      <c r="AL1499" s="123"/>
    </row>
    <row r="1500" s="9" customFormat="1" spans="1:38">
      <c r="A1500" s="47" t="s">
        <v>14</v>
      </c>
      <c r="B1500" s="50" t="s">
        <v>15</v>
      </c>
      <c r="C1500" s="50">
        <v>508</v>
      </c>
      <c r="D1500" s="91">
        <v>33903000000</v>
      </c>
      <c r="E1500" s="94">
        <v>162100000000</v>
      </c>
      <c r="F1500" s="39" t="s">
        <v>1556</v>
      </c>
      <c r="G1500" s="50">
        <v>30</v>
      </c>
      <c r="H1500" s="121">
        <v>90</v>
      </c>
      <c r="I1500" s="50" t="s">
        <v>1411</v>
      </c>
      <c r="J1500" s="50" t="s">
        <v>494</v>
      </c>
      <c r="K1500" s="122"/>
      <c r="L1500" s="123"/>
      <c r="M1500" s="123"/>
      <c r="N1500" s="123"/>
      <c r="O1500" s="123"/>
      <c r="P1500" s="123"/>
      <c r="Q1500" s="123"/>
      <c r="R1500" s="123"/>
      <c r="S1500" s="123"/>
      <c r="T1500" s="123"/>
      <c r="U1500" s="123"/>
      <c r="V1500" s="123"/>
      <c r="W1500" s="123"/>
      <c r="X1500" s="123"/>
      <c r="Y1500" s="123"/>
      <c r="Z1500" s="123"/>
      <c r="AA1500" s="123"/>
      <c r="AB1500" s="123"/>
      <c r="AC1500" s="123"/>
      <c r="AD1500" s="123"/>
      <c r="AE1500" s="123"/>
      <c r="AF1500" s="123"/>
      <c r="AG1500" s="123"/>
      <c r="AH1500" s="123"/>
      <c r="AI1500" s="123"/>
      <c r="AJ1500" s="123"/>
      <c r="AK1500" s="123"/>
      <c r="AL1500" s="123"/>
    </row>
    <row r="1501" s="9" customFormat="1" spans="1:38">
      <c r="A1501" s="47" t="s">
        <v>14</v>
      </c>
      <c r="B1501" s="50" t="s">
        <v>15</v>
      </c>
      <c r="C1501" s="50">
        <v>508</v>
      </c>
      <c r="D1501" s="91">
        <v>33903000000</v>
      </c>
      <c r="E1501" s="94">
        <v>162100000000</v>
      </c>
      <c r="F1501" s="39" t="s">
        <v>1557</v>
      </c>
      <c r="G1501" s="50">
        <v>30</v>
      </c>
      <c r="H1501" s="121">
        <v>90</v>
      </c>
      <c r="I1501" s="50" t="s">
        <v>1411</v>
      </c>
      <c r="J1501" s="50" t="s">
        <v>494</v>
      </c>
      <c r="K1501" s="122"/>
      <c r="L1501" s="123"/>
      <c r="M1501" s="123"/>
      <c r="N1501" s="123"/>
      <c r="O1501" s="123"/>
      <c r="P1501" s="123"/>
      <c r="Q1501" s="123"/>
      <c r="R1501" s="123"/>
      <c r="S1501" s="123"/>
      <c r="T1501" s="123"/>
      <c r="U1501" s="123"/>
      <c r="V1501" s="123"/>
      <c r="W1501" s="123"/>
      <c r="X1501" s="123"/>
      <c r="Y1501" s="123"/>
      <c r="Z1501" s="123"/>
      <c r="AA1501" s="123"/>
      <c r="AB1501" s="123"/>
      <c r="AC1501" s="123"/>
      <c r="AD1501" s="123"/>
      <c r="AE1501" s="123"/>
      <c r="AF1501" s="123"/>
      <c r="AG1501" s="123"/>
      <c r="AH1501" s="123"/>
      <c r="AI1501" s="123"/>
      <c r="AJ1501" s="123"/>
      <c r="AK1501" s="123"/>
      <c r="AL1501" s="123"/>
    </row>
    <row r="1502" s="9" customFormat="1" spans="1:38">
      <c r="A1502" s="47" t="s">
        <v>14</v>
      </c>
      <c r="B1502" s="50" t="s">
        <v>15</v>
      </c>
      <c r="C1502" s="50">
        <v>508</v>
      </c>
      <c r="D1502" s="91">
        <v>33903000000</v>
      </c>
      <c r="E1502" s="94">
        <v>162100000000</v>
      </c>
      <c r="F1502" s="39" t="s">
        <v>1558</v>
      </c>
      <c r="G1502" s="50">
        <v>30</v>
      </c>
      <c r="H1502" s="121">
        <v>90</v>
      </c>
      <c r="I1502" s="50" t="s">
        <v>1411</v>
      </c>
      <c r="J1502" s="50" t="s">
        <v>494</v>
      </c>
      <c r="K1502" s="122"/>
      <c r="L1502" s="123"/>
      <c r="M1502" s="123"/>
      <c r="N1502" s="123"/>
      <c r="O1502" s="123"/>
      <c r="P1502" s="123"/>
      <c r="Q1502" s="123"/>
      <c r="R1502" s="123"/>
      <c r="S1502" s="123"/>
      <c r="T1502" s="123"/>
      <c r="U1502" s="123"/>
      <c r="V1502" s="123"/>
      <c r="W1502" s="123"/>
      <c r="X1502" s="123"/>
      <c r="Y1502" s="123"/>
      <c r="Z1502" s="123"/>
      <c r="AA1502" s="123"/>
      <c r="AB1502" s="123"/>
      <c r="AC1502" s="123"/>
      <c r="AD1502" s="123"/>
      <c r="AE1502" s="123"/>
      <c r="AF1502" s="123"/>
      <c r="AG1502" s="123"/>
      <c r="AH1502" s="123"/>
      <c r="AI1502" s="123"/>
      <c r="AJ1502" s="123"/>
      <c r="AK1502" s="123"/>
      <c r="AL1502" s="123"/>
    </row>
    <row r="1503" s="9" customFormat="1" spans="1:38">
      <c r="A1503" s="47" t="s">
        <v>14</v>
      </c>
      <c r="B1503" s="50" t="s">
        <v>15</v>
      </c>
      <c r="C1503" s="50">
        <v>508</v>
      </c>
      <c r="D1503" s="91">
        <v>33903000000</v>
      </c>
      <c r="E1503" s="94">
        <v>162100000000</v>
      </c>
      <c r="F1503" s="39" t="s">
        <v>1559</v>
      </c>
      <c r="G1503" s="50">
        <v>30</v>
      </c>
      <c r="H1503" s="121">
        <v>120</v>
      </c>
      <c r="I1503" s="50" t="s">
        <v>1411</v>
      </c>
      <c r="J1503" s="50" t="s">
        <v>494</v>
      </c>
      <c r="K1503" s="122"/>
      <c r="L1503" s="123"/>
      <c r="M1503" s="123"/>
      <c r="N1503" s="123"/>
      <c r="O1503" s="123"/>
      <c r="P1503" s="123"/>
      <c r="Q1503" s="123"/>
      <c r="R1503" s="123"/>
      <c r="S1503" s="123"/>
      <c r="T1503" s="123"/>
      <c r="U1503" s="123"/>
      <c r="V1503" s="123"/>
      <c r="W1503" s="123"/>
      <c r="X1503" s="123"/>
      <c r="Y1503" s="123"/>
      <c r="Z1503" s="123"/>
      <c r="AA1503" s="123"/>
      <c r="AB1503" s="123"/>
      <c r="AC1503" s="123"/>
      <c r="AD1503" s="123"/>
      <c r="AE1503" s="123"/>
      <c r="AF1503" s="123"/>
      <c r="AG1503" s="123"/>
      <c r="AH1503" s="123"/>
      <c r="AI1503" s="123"/>
      <c r="AJ1503" s="123"/>
      <c r="AK1503" s="123"/>
      <c r="AL1503" s="123"/>
    </row>
    <row r="1504" s="9" customFormat="1" spans="1:38">
      <c r="A1504" s="47" t="s">
        <v>14</v>
      </c>
      <c r="B1504" s="50" t="s">
        <v>15</v>
      </c>
      <c r="C1504" s="50">
        <v>508</v>
      </c>
      <c r="D1504" s="91">
        <v>33903000000</v>
      </c>
      <c r="E1504" s="94">
        <v>162100000000</v>
      </c>
      <c r="F1504" s="39" t="s">
        <v>1560</v>
      </c>
      <c r="G1504" s="50">
        <v>30</v>
      </c>
      <c r="H1504" s="121">
        <v>120</v>
      </c>
      <c r="I1504" s="50" t="s">
        <v>1411</v>
      </c>
      <c r="J1504" s="50" t="s">
        <v>494</v>
      </c>
      <c r="K1504" s="122"/>
      <c r="L1504" s="123"/>
      <c r="M1504" s="123"/>
      <c r="N1504" s="123"/>
      <c r="O1504" s="123"/>
      <c r="P1504" s="123"/>
      <c r="Q1504" s="123"/>
      <c r="R1504" s="123"/>
      <c r="S1504" s="123"/>
      <c r="T1504" s="123"/>
      <c r="U1504" s="123"/>
      <c r="V1504" s="123"/>
      <c r="W1504" s="123"/>
      <c r="X1504" s="123"/>
      <c r="Y1504" s="123"/>
      <c r="Z1504" s="123"/>
      <c r="AA1504" s="123"/>
      <c r="AB1504" s="123"/>
      <c r="AC1504" s="123"/>
      <c r="AD1504" s="123"/>
      <c r="AE1504" s="123"/>
      <c r="AF1504" s="123"/>
      <c r="AG1504" s="123"/>
      <c r="AH1504" s="123"/>
      <c r="AI1504" s="123"/>
      <c r="AJ1504" s="123"/>
      <c r="AK1504" s="123"/>
      <c r="AL1504" s="123"/>
    </row>
    <row r="1505" s="9" customFormat="1" spans="1:38">
      <c r="A1505" s="47" t="s">
        <v>14</v>
      </c>
      <c r="B1505" s="50" t="s">
        <v>15</v>
      </c>
      <c r="C1505" s="50">
        <v>508</v>
      </c>
      <c r="D1505" s="91">
        <v>33903000000</v>
      </c>
      <c r="E1505" s="94">
        <v>162100000000</v>
      </c>
      <c r="F1505" s="39" t="s">
        <v>1561</v>
      </c>
      <c r="G1505" s="50">
        <v>30</v>
      </c>
      <c r="H1505" s="121">
        <v>120</v>
      </c>
      <c r="I1505" s="50" t="s">
        <v>1411</v>
      </c>
      <c r="J1505" s="50" t="s">
        <v>494</v>
      </c>
      <c r="K1505" s="122"/>
      <c r="L1505" s="123"/>
      <c r="M1505" s="123"/>
      <c r="N1505" s="123"/>
      <c r="O1505" s="123"/>
      <c r="P1505" s="123"/>
      <c r="Q1505" s="123"/>
      <c r="R1505" s="123"/>
      <c r="S1505" s="123"/>
      <c r="T1505" s="123"/>
      <c r="U1505" s="123"/>
      <c r="V1505" s="123"/>
      <c r="W1505" s="123"/>
      <c r="X1505" s="123"/>
      <c r="Y1505" s="123"/>
      <c r="Z1505" s="123"/>
      <c r="AA1505" s="123"/>
      <c r="AB1505" s="123"/>
      <c r="AC1505" s="123"/>
      <c r="AD1505" s="123"/>
      <c r="AE1505" s="123"/>
      <c r="AF1505" s="123"/>
      <c r="AG1505" s="123"/>
      <c r="AH1505" s="123"/>
      <c r="AI1505" s="123"/>
      <c r="AJ1505" s="123"/>
      <c r="AK1505" s="123"/>
      <c r="AL1505" s="123"/>
    </row>
    <row r="1506" s="9" customFormat="1" spans="1:38">
      <c r="A1506" s="47" t="s">
        <v>14</v>
      </c>
      <c r="B1506" s="50" t="s">
        <v>15</v>
      </c>
      <c r="C1506" s="50">
        <v>508</v>
      </c>
      <c r="D1506" s="91">
        <v>33903000000</v>
      </c>
      <c r="E1506" s="94">
        <v>162100000000</v>
      </c>
      <c r="F1506" s="39" t="s">
        <v>1562</v>
      </c>
      <c r="G1506" s="50">
        <v>30</v>
      </c>
      <c r="H1506" s="121">
        <v>150</v>
      </c>
      <c r="I1506" s="50" t="s">
        <v>1411</v>
      </c>
      <c r="J1506" s="50" t="s">
        <v>494</v>
      </c>
      <c r="K1506" s="122"/>
      <c r="L1506" s="123"/>
      <c r="M1506" s="123"/>
      <c r="N1506" s="123"/>
      <c r="O1506" s="123"/>
      <c r="P1506" s="123"/>
      <c r="Q1506" s="123"/>
      <c r="R1506" s="123"/>
      <c r="S1506" s="123"/>
      <c r="T1506" s="123"/>
      <c r="U1506" s="123"/>
      <c r="V1506" s="123"/>
      <c r="W1506" s="123"/>
      <c r="X1506" s="123"/>
      <c r="Y1506" s="123"/>
      <c r="Z1506" s="123"/>
      <c r="AA1506" s="123"/>
      <c r="AB1506" s="123"/>
      <c r="AC1506" s="123"/>
      <c r="AD1506" s="123"/>
      <c r="AE1506" s="123"/>
      <c r="AF1506" s="123"/>
      <c r="AG1506" s="123"/>
      <c r="AH1506" s="123"/>
      <c r="AI1506" s="123"/>
      <c r="AJ1506" s="123"/>
      <c r="AK1506" s="123"/>
      <c r="AL1506" s="123"/>
    </row>
    <row r="1507" s="9" customFormat="1" spans="1:38">
      <c r="A1507" s="47" t="s">
        <v>14</v>
      </c>
      <c r="B1507" s="50" t="s">
        <v>15</v>
      </c>
      <c r="C1507" s="50">
        <v>508</v>
      </c>
      <c r="D1507" s="91">
        <v>33903000000</v>
      </c>
      <c r="E1507" s="94">
        <v>162100000000</v>
      </c>
      <c r="F1507" s="39" t="s">
        <v>1563</v>
      </c>
      <c r="G1507" s="50">
        <v>200</v>
      </c>
      <c r="H1507" s="121">
        <v>6000</v>
      </c>
      <c r="I1507" s="50" t="s">
        <v>1411</v>
      </c>
      <c r="J1507" s="50" t="s">
        <v>494</v>
      </c>
      <c r="K1507" s="122"/>
      <c r="L1507" s="123"/>
      <c r="M1507" s="123"/>
      <c r="N1507" s="123"/>
      <c r="O1507" s="123"/>
      <c r="P1507" s="123"/>
      <c r="Q1507" s="123"/>
      <c r="R1507" s="123"/>
      <c r="S1507" s="123"/>
      <c r="T1507" s="123"/>
      <c r="U1507" s="123"/>
      <c r="V1507" s="123"/>
      <c r="W1507" s="123"/>
      <c r="X1507" s="123"/>
      <c r="Y1507" s="123"/>
      <c r="Z1507" s="123"/>
      <c r="AA1507" s="123"/>
      <c r="AB1507" s="123"/>
      <c r="AC1507" s="123"/>
      <c r="AD1507" s="123"/>
      <c r="AE1507" s="123"/>
      <c r="AF1507" s="123"/>
      <c r="AG1507" s="123"/>
      <c r="AH1507" s="123"/>
      <c r="AI1507" s="123"/>
      <c r="AJ1507" s="123"/>
      <c r="AK1507" s="123"/>
      <c r="AL1507" s="123"/>
    </row>
    <row r="1508" s="9" customFormat="1" spans="1:38">
      <c r="A1508" s="47" t="s">
        <v>14</v>
      </c>
      <c r="B1508" s="50" t="s">
        <v>15</v>
      </c>
      <c r="C1508" s="50">
        <v>508</v>
      </c>
      <c r="D1508" s="91">
        <v>33903000000</v>
      </c>
      <c r="E1508" s="94">
        <v>162100000000</v>
      </c>
      <c r="F1508" s="39" t="s">
        <v>1564</v>
      </c>
      <c r="G1508" s="50">
        <v>24</v>
      </c>
      <c r="H1508" s="121">
        <v>240</v>
      </c>
      <c r="I1508" s="50" t="s">
        <v>1411</v>
      </c>
      <c r="J1508" s="50" t="s">
        <v>494</v>
      </c>
      <c r="K1508" s="122"/>
      <c r="L1508" s="123"/>
      <c r="M1508" s="123"/>
      <c r="N1508" s="123"/>
      <c r="O1508" s="123"/>
      <c r="P1508" s="123"/>
      <c r="Q1508" s="123"/>
      <c r="R1508" s="123"/>
      <c r="S1508" s="123"/>
      <c r="T1508" s="123"/>
      <c r="U1508" s="123"/>
      <c r="V1508" s="123"/>
      <c r="W1508" s="123"/>
      <c r="X1508" s="123"/>
      <c r="Y1508" s="123"/>
      <c r="Z1508" s="123"/>
      <c r="AA1508" s="123"/>
      <c r="AB1508" s="123"/>
      <c r="AC1508" s="123"/>
      <c r="AD1508" s="123"/>
      <c r="AE1508" s="123"/>
      <c r="AF1508" s="123"/>
      <c r="AG1508" s="123"/>
      <c r="AH1508" s="123"/>
      <c r="AI1508" s="123"/>
      <c r="AJ1508" s="123"/>
      <c r="AK1508" s="123"/>
      <c r="AL1508" s="123"/>
    </row>
    <row r="1509" s="9" customFormat="1" spans="1:38">
      <c r="A1509" s="47" t="s">
        <v>14</v>
      </c>
      <c r="B1509" s="50" t="s">
        <v>15</v>
      </c>
      <c r="C1509" s="50">
        <v>508</v>
      </c>
      <c r="D1509" s="91">
        <v>33903000000</v>
      </c>
      <c r="E1509" s="94">
        <v>162100000000</v>
      </c>
      <c r="F1509" s="39" t="s">
        <v>1565</v>
      </c>
      <c r="G1509" s="50">
        <v>12</v>
      </c>
      <c r="H1509" s="121">
        <v>480</v>
      </c>
      <c r="I1509" s="50" t="s">
        <v>1411</v>
      </c>
      <c r="J1509" s="50" t="s">
        <v>494</v>
      </c>
      <c r="K1509" s="122"/>
      <c r="L1509" s="123"/>
      <c r="M1509" s="123"/>
      <c r="N1509" s="123"/>
      <c r="O1509" s="123"/>
      <c r="P1509" s="123"/>
      <c r="Q1509" s="123"/>
      <c r="R1509" s="123"/>
      <c r="S1509" s="123"/>
      <c r="T1509" s="123"/>
      <c r="U1509" s="123"/>
      <c r="V1509" s="123"/>
      <c r="W1509" s="123"/>
      <c r="X1509" s="123"/>
      <c r="Y1509" s="123"/>
      <c r="Z1509" s="123"/>
      <c r="AA1509" s="123"/>
      <c r="AB1509" s="123"/>
      <c r="AC1509" s="123"/>
      <c r="AD1509" s="123"/>
      <c r="AE1509" s="123"/>
      <c r="AF1509" s="123"/>
      <c r="AG1509" s="123"/>
      <c r="AH1509" s="123"/>
      <c r="AI1509" s="123"/>
      <c r="AJ1509" s="123"/>
      <c r="AK1509" s="123"/>
      <c r="AL1509" s="123"/>
    </row>
    <row r="1510" s="9" customFormat="1" spans="1:38">
      <c r="A1510" s="47" t="s">
        <v>14</v>
      </c>
      <c r="B1510" s="50" t="s">
        <v>15</v>
      </c>
      <c r="C1510" s="50">
        <v>508</v>
      </c>
      <c r="D1510" s="91">
        <v>33903000000</v>
      </c>
      <c r="E1510" s="94">
        <v>162100000000</v>
      </c>
      <c r="F1510" s="39" t="s">
        <v>22</v>
      </c>
      <c r="G1510" s="50">
        <v>24</v>
      </c>
      <c r="H1510" s="121">
        <v>110</v>
      </c>
      <c r="I1510" s="50" t="s">
        <v>1411</v>
      </c>
      <c r="J1510" s="50" t="s">
        <v>494</v>
      </c>
      <c r="K1510" s="122"/>
      <c r="L1510" s="123"/>
      <c r="M1510" s="123"/>
      <c r="N1510" s="123"/>
      <c r="O1510" s="123"/>
      <c r="P1510" s="123"/>
      <c r="Q1510" s="123"/>
      <c r="R1510" s="123"/>
      <c r="S1510" s="123"/>
      <c r="T1510" s="123"/>
      <c r="U1510" s="123"/>
      <c r="V1510" s="123"/>
      <c r="W1510" s="123"/>
      <c r="X1510" s="123"/>
      <c r="Y1510" s="123"/>
      <c r="Z1510" s="123"/>
      <c r="AA1510" s="123"/>
      <c r="AB1510" s="123"/>
      <c r="AC1510" s="123"/>
      <c r="AD1510" s="123"/>
      <c r="AE1510" s="123"/>
      <c r="AF1510" s="123"/>
      <c r="AG1510" s="123"/>
      <c r="AH1510" s="123"/>
      <c r="AI1510" s="123"/>
      <c r="AJ1510" s="123"/>
      <c r="AK1510" s="123"/>
      <c r="AL1510" s="123"/>
    </row>
    <row r="1511" s="9" customFormat="1" spans="1:38">
      <c r="A1511" s="47" t="s">
        <v>14</v>
      </c>
      <c r="B1511" s="50" t="s">
        <v>15</v>
      </c>
      <c r="C1511" s="50">
        <v>508</v>
      </c>
      <c r="D1511" s="91">
        <v>33903000000</v>
      </c>
      <c r="E1511" s="94">
        <v>162100000000</v>
      </c>
      <c r="F1511" s="39" t="s">
        <v>1566</v>
      </c>
      <c r="G1511" s="50">
        <v>40</v>
      </c>
      <c r="H1511" s="121">
        <v>560</v>
      </c>
      <c r="I1511" s="50" t="s">
        <v>1411</v>
      </c>
      <c r="J1511" s="50" t="s">
        <v>494</v>
      </c>
      <c r="K1511" s="122"/>
      <c r="L1511" s="123"/>
      <c r="M1511" s="123"/>
      <c r="N1511" s="123"/>
      <c r="O1511" s="123"/>
      <c r="P1511" s="123"/>
      <c r="Q1511" s="123"/>
      <c r="R1511" s="123"/>
      <c r="S1511" s="123"/>
      <c r="T1511" s="123"/>
      <c r="U1511" s="123"/>
      <c r="V1511" s="123"/>
      <c r="W1511" s="123"/>
      <c r="X1511" s="123"/>
      <c r="Y1511" s="123"/>
      <c r="Z1511" s="123"/>
      <c r="AA1511" s="123"/>
      <c r="AB1511" s="123"/>
      <c r="AC1511" s="123"/>
      <c r="AD1511" s="123"/>
      <c r="AE1511" s="123"/>
      <c r="AF1511" s="123"/>
      <c r="AG1511" s="123"/>
      <c r="AH1511" s="123"/>
      <c r="AI1511" s="123"/>
      <c r="AJ1511" s="123"/>
      <c r="AK1511" s="123"/>
      <c r="AL1511" s="123"/>
    </row>
    <row r="1512" s="9" customFormat="1" spans="1:38">
      <c r="A1512" s="47" t="s">
        <v>14</v>
      </c>
      <c r="B1512" s="50" t="s">
        <v>15</v>
      </c>
      <c r="C1512" s="50">
        <v>508</v>
      </c>
      <c r="D1512" s="91">
        <v>33903000000</v>
      </c>
      <c r="E1512" s="94">
        <v>162100000000</v>
      </c>
      <c r="F1512" s="39" t="s">
        <v>1567</v>
      </c>
      <c r="G1512" s="50">
        <v>30</v>
      </c>
      <c r="H1512" s="121">
        <v>1200</v>
      </c>
      <c r="I1512" s="50" t="s">
        <v>1411</v>
      </c>
      <c r="J1512" s="50" t="s">
        <v>494</v>
      </c>
      <c r="K1512" s="122"/>
      <c r="L1512" s="123"/>
      <c r="M1512" s="123"/>
      <c r="N1512" s="123"/>
      <c r="O1512" s="123"/>
      <c r="P1512" s="123"/>
      <c r="Q1512" s="123"/>
      <c r="R1512" s="123"/>
      <c r="S1512" s="123"/>
      <c r="T1512" s="123"/>
      <c r="U1512" s="123"/>
      <c r="V1512" s="123"/>
      <c r="W1512" s="123"/>
      <c r="X1512" s="123"/>
      <c r="Y1512" s="123"/>
      <c r="Z1512" s="123"/>
      <c r="AA1512" s="123"/>
      <c r="AB1512" s="123"/>
      <c r="AC1512" s="123"/>
      <c r="AD1512" s="123"/>
      <c r="AE1512" s="123"/>
      <c r="AF1512" s="123"/>
      <c r="AG1512" s="123"/>
      <c r="AH1512" s="123"/>
      <c r="AI1512" s="123"/>
      <c r="AJ1512" s="123"/>
      <c r="AK1512" s="123"/>
      <c r="AL1512" s="123"/>
    </row>
    <row r="1513" s="9" customFormat="1" spans="1:38">
      <c r="A1513" s="47" t="s">
        <v>14</v>
      </c>
      <c r="B1513" s="50" t="s">
        <v>15</v>
      </c>
      <c r="C1513" s="50">
        <v>508</v>
      </c>
      <c r="D1513" s="91">
        <v>33903000000</v>
      </c>
      <c r="E1513" s="94">
        <v>162100000000</v>
      </c>
      <c r="F1513" s="39" t="s">
        <v>1568</v>
      </c>
      <c r="G1513" s="50">
        <v>40</v>
      </c>
      <c r="H1513" s="121">
        <v>280</v>
      </c>
      <c r="I1513" s="50" t="s">
        <v>1411</v>
      </c>
      <c r="J1513" s="50" t="s">
        <v>494</v>
      </c>
      <c r="K1513" s="122"/>
      <c r="L1513" s="123"/>
      <c r="M1513" s="123"/>
      <c r="N1513" s="123"/>
      <c r="O1513" s="123"/>
      <c r="P1513" s="123"/>
      <c r="Q1513" s="123"/>
      <c r="R1513" s="123"/>
      <c r="S1513" s="123"/>
      <c r="T1513" s="123"/>
      <c r="U1513" s="123"/>
      <c r="V1513" s="123"/>
      <c r="W1513" s="123"/>
      <c r="X1513" s="123"/>
      <c r="Y1513" s="123"/>
      <c r="Z1513" s="123"/>
      <c r="AA1513" s="123"/>
      <c r="AB1513" s="123"/>
      <c r="AC1513" s="123"/>
      <c r="AD1513" s="123"/>
      <c r="AE1513" s="123"/>
      <c r="AF1513" s="123"/>
      <c r="AG1513" s="123"/>
      <c r="AH1513" s="123"/>
      <c r="AI1513" s="123"/>
      <c r="AJ1513" s="123"/>
      <c r="AK1513" s="123"/>
      <c r="AL1513" s="123"/>
    </row>
    <row r="1514" s="9" customFormat="1" spans="1:38">
      <c r="A1514" s="47" t="s">
        <v>14</v>
      </c>
      <c r="B1514" s="50" t="s">
        <v>15</v>
      </c>
      <c r="C1514" s="50">
        <v>508</v>
      </c>
      <c r="D1514" s="91">
        <v>33903000000</v>
      </c>
      <c r="E1514" s="94">
        <v>162100000000</v>
      </c>
      <c r="F1514" s="39" t="s">
        <v>1569</v>
      </c>
      <c r="G1514" s="50">
        <v>60</v>
      </c>
      <c r="H1514" s="121">
        <v>480</v>
      </c>
      <c r="I1514" s="50" t="s">
        <v>1411</v>
      </c>
      <c r="J1514" s="50" t="s">
        <v>494</v>
      </c>
      <c r="K1514" s="122"/>
      <c r="L1514" s="123"/>
      <c r="M1514" s="123"/>
      <c r="N1514" s="123"/>
      <c r="O1514" s="123"/>
      <c r="P1514" s="123"/>
      <c r="Q1514" s="123"/>
      <c r="R1514" s="123"/>
      <c r="S1514" s="123"/>
      <c r="T1514" s="123"/>
      <c r="U1514" s="123"/>
      <c r="V1514" s="123"/>
      <c r="W1514" s="123"/>
      <c r="X1514" s="123"/>
      <c r="Y1514" s="123"/>
      <c r="Z1514" s="123"/>
      <c r="AA1514" s="123"/>
      <c r="AB1514" s="123"/>
      <c r="AC1514" s="123"/>
      <c r="AD1514" s="123"/>
      <c r="AE1514" s="123"/>
      <c r="AF1514" s="123"/>
      <c r="AG1514" s="123"/>
      <c r="AH1514" s="123"/>
      <c r="AI1514" s="123"/>
      <c r="AJ1514" s="123"/>
      <c r="AK1514" s="123"/>
      <c r="AL1514" s="123"/>
    </row>
    <row r="1515" s="9" customFormat="1" spans="1:38">
      <c r="A1515" s="47" t="s">
        <v>14</v>
      </c>
      <c r="B1515" s="50" t="s">
        <v>15</v>
      </c>
      <c r="C1515" s="50">
        <v>508</v>
      </c>
      <c r="D1515" s="91">
        <v>33903000000</v>
      </c>
      <c r="E1515" s="94">
        <v>162100000000</v>
      </c>
      <c r="F1515" s="39" t="s">
        <v>1570</v>
      </c>
      <c r="G1515" s="50">
        <v>60</v>
      </c>
      <c r="H1515" s="121">
        <v>480</v>
      </c>
      <c r="I1515" s="50" t="s">
        <v>1411</v>
      </c>
      <c r="J1515" s="50" t="s">
        <v>494</v>
      </c>
      <c r="K1515" s="122"/>
      <c r="L1515" s="123"/>
      <c r="M1515" s="123"/>
      <c r="N1515" s="123"/>
      <c r="O1515" s="123"/>
      <c r="P1515" s="123"/>
      <c r="Q1515" s="123"/>
      <c r="R1515" s="123"/>
      <c r="S1515" s="123"/>
      <c r="T1515" s="123"/>
      <c r="U1515" s="123"/>
      <c r="V1515" s="123"/>
      <c r="W1515" s="123"/>
      <c r="X1515" s="123"/>
      <c r="Y1515" s="123"/>
      <c r="Z1515" s="123"/>
      <c r="AA1515" s="123"/>
      <c r="AB1515" s="123"/>
      <c r="AC1515" s="123"/>
      <c r="AD1515" s="123"/>
      <c r="AE1515" s="123"/>
      <c r="AF1515" s="123"/>
      <c r="AG1515" s="123"/>
      <c r="AH1515" s="123"/>
      <c r="AI1515" s="123"/>
      <c r="AJ1515" s="123"/>
      <c r="AK1515" s="123"/>
      <c r="AL1515" s="123"/>
    </row>
    <row r="1516" s="9" customFormat="1" spans="1:38">
      <c r="A1516" s="47" t="s">
        <v>14</v>
      </c>
      <c r="B1516" s="50" t="s">
        <v>15</v>
      </c>
      <c r="C1516" s="50">
        <v>508</v>
      </c>
      <c r="D1516" s="91">
        <v>33903000000</v>
      </c>
      <c r="E1516" s="94">
        <v>162100000000</v>
      </c>
      <c r="F1516" s="39" t="s">
        <v>1571</v>
      </c>
      <c r="G1516" s="50">
        <v>30</v>
      </c>
      <c r="H1516" s="121">
        <v>240</v>
      </c>
      <c r="I1516" s="50" t="s">
        <v>1411</v>
      </c>
      <c r="J1516" s="50" t="s">
        <v>494</v>
      </c>
      <c r="K1516" s="122"/>
      <c r="L1516" s="123"/>
      <c r="M1516" s="123"/>
      <c r="N1516" s="123"/>
      <c r="O1516" s="123"/>
      <c r="P1516" s="123"/>
      <c r="Q1516" s="123"/>
      <c r="R1516" s="123"/>
      <c r="S1516" s="123"/>
      <c r="T1516" s="123"/>
      <c r="U1516" s="123"/>
      <c r="V1516" s="123"/>
      <c r="W1516" s="123"/>
      <c r="X1516" s="123"/>
      <c r="Y1516" s="123"/>
      <c r="Z1516" s="123"/>
      <c r="AA1516" s="123"/>
      <c r="AB1516" s="123"/>
      <c r="AC1516" s="123"/>
      <c r="AD1516" s="123"/>
      <c r="AE1516" s="123"/>
      <c r="AF1516" s="123"/>
      <c r="AG1516" s="123"/>
      <c r="AH1516" s="123"/>
      <c r="AI1516" s="123"/>
      <c r="AJ1516" s="123"/>
      <c r="AK1516" s="123"/>
      <c r="AL1516" s="123"/>
    </row>
    <row r="1517" s="9" customFormat="1" spans="1:38">
      <c r="A1517" s="47" t="s">
        <v>14</v>
      </c>
      <c r="B1517" s="50" t="s">
        <v>15</v>
      </c>
      <c r="C1517" s="50">
        <v>508</v>
      </c>
      <c r="D1517" s="91">
        <v>33903000000</v>
      </c>
      <c r="E1517" s="94">
        <v>162100000000</v>
      </c>
      <c r="F1517" s="39" t="s">
        <v>1572</v>
      </c>
      <c r="G1517" s="50">
        <v>30</v>
      </c>
      <c r="H1517" s="121">
        <v>240</v>
      </c>
      <c r="I1517" s="50" t="s">
        <v>1411</v>
      </c>
      <c r="J1517" s="50" t="s">
        <v>494</v>
      </c>
      <c r="K1517" s="122"/>
      <c r="L1517" s="123"/>
      <c r="M1517" s="123"/>
      <c r="N1517" s="123"/>
      <c r="O1517" s="123"/>
      <c r="P1517" s="123"/>
      <c r="Q1517" s="123"/>
      <c r="R1517" s="123"/>
      <c r="S1517" s="123"/>
      <c r="T1517" s="123"/>
      <c r="U1517" s="123"/>
      <c r="V1517" s="123"/>
      <c r="W1517" s="123"/>
      <c r="X1517" s="123"/>
      <c r="Y1517" s="123"/>
      <c r="Z1517" s="123"/>
      <c r="AA1517" s="123"/>
      <c r="AB1517" s="123"/>
      <c r="AC1517" s="123"/>
      <c r="AD1517" s="123"/>
      <c r="AE1517" s="123"/>
      <c r="AF1517" s="123"/>
      <c r="AG1517" s="123"/>
      <c r="AH1517" s="123"/>
      <c r="AI1517" s="123"/>
      <c r="AJ1517" s="123"/>
      <c r="AK1517" s="123"/>
      <c r="AL1517" s="123"/>
    </row>
    <row r="1518" s="9" customFormat="1" spans="1:38">
      <c r="A1518" s="47" t="s">
        <v>14</v>
      </c>
      <c r="B1518" s="50" t="s">
        <v>15</v>
      </c>
      <c r="C1518" s="50">
        <v>508</v>
      </c>
      <c r="D1518" s="91">
        <v>33903000000</v>
      </c>
      <c r="E1518" s="94">
        <v>162100000000</v>
      </c>
      <c r="F1518" s="39" t="s">
        <v>1573</v>
      </c>
      <c r="G1518" s="50">
        <v>30</v>
      </c>
      <c r="H1518" s="121">
        <v>240</v>
      </c>
      <c r="I1518" s="50" t="s">
        <v>1411</v>
      </c>
      <c r="J1518" s="50" t="s">
        <v>494</v>
      </c>
      <c r="K1518" s="122"/>
      <c r="L1518" s="123"/>
      <c r="M1518" s="123"/>
      <c r="N1518" s="123"/>
      <c r="O1518" s="123"/>
      <c r="P1518" s="123"/>
      <c r="Q1518" s="123"/>
      <c r="R1518" s="123"/>
      <c r="S1518" s="123"/>
      <c r="T1518" s="123"/>
      <c r="U1518" s="123"/>
      <c r="V1518" s="123"/>
      <c r="W1518" s="123"/>
      <c r="X1518" s="123"/>
      <c r="Y1518" s="123"/>
      <c r="Z1518" s="123"/>
      <c r="AA1518" s="123"/>
      <c r="AB1518" s="123"/>
      <c r="AC1518" s="123"/>
      <c r="AD1518" s="123"/>
      <c r="AE1518" s="123"/>
      <c r="AF1518" s="123"/>
      <c r="AG1518" s="123"/>
      <c r="AH1518" s="123"/>
      <c r="AI1518" s="123"/>
      <c r="AJ1518" s="123"/>
      <c r="AK1518" s="123"/>
      <c r="AL1518" s="123"/>
    </row>
    <row r="1519" s="9" customFormat="1" spans="1:38">
      <c r="A1519" s="47" t="s">
        <v>14</v>
      </c>
      <c r="B1519" s="50" t="s">
        <v>15</v>
      </c>
      <c r="C1519" s="50">
        <v>508</v>
      </c>
      <c r="D1519" s="91">
        <v>33903000000</v>
      </c>
      <c r="E1519" s="94">
        <v>162100000000</v>
      </c>
      <c r="F1519" s="39" t="s">
        <v>1574</v>
      </c>
      <c r="G1519" s="50">
        <v>30</v>
      </c>
      <c r="H1519" s="121">
        <v>240</v>
      </c>
      <c r="I1519" s="50" t="s">
        <v>1411</v>
      </c>
      <c r="J1519" s="50" t="s">
        <v>494</v>
      </c>
      <c r="K1519" s="122"/>
      <c r="L1519" s="123"/>
      <c r="M1519" s="123"/>
      <c r="N1519" s="123"/>
      <c r="O1519" s="123"/>
      <c r="P1519" s="123"/>
      <c r="Q1519" s="123"/>
      <c r="R1519" s="123"/>
      <c r="S1519" s="123"/>
      <c r="T1519" s="123"/>
      <c r="U1519" s="123"/>
      <c r="V1519" s="123"/>
      <c r="W1519" s="123"/>
      <c r="X1519" s="123"/>
      <c r="Y1519" s="123"/>
      <c r="Z1519" s="123"/>
      <c r="AA1519" s="123"/>
      <c r="AB1519" s="123"/>
      <c r="AC1519" s="123"/>
      <c r="AD1519" s="123"/>
      <c r="AE1519" s="123"/>
      <c r="AF1519" s="123"/>
      <c r="AG1519" s="123"/>
      <c r="AH1519" s="123"/>
      <c r="AI1519" s="123"/>
      <c r="AJ1519" s="123"/>
      <c r="AK1519" s="123"/>
      <c r="AL1519" s="123"/>
    </row>
    <row r="1520" s="9" customFormat="1" spans="1:38">
      <c r="A1520" s="47" t="s">
        <v>14</v>
      </c>
      <c r="B1520" s="50" t="s">
        <v>15</v>
      </c>
      <c r="C1520" s="50">
        <v>508</v>
      </c>
      <c r="D1520" s="91">
        <v>33903000000</v>
      </c>
      <c r="E1520" s="94">
        <v>162100000000</v>
      </c>
      <c r="F1520" s="39" t="s">
        <v>1575</v>
      </c>
      <c r="G1520" s="50">
        <v>30</v>
      </c>
      <c r="H1520" s="121">
        <v>240</v>
      </c>
      <c r="I1520" s="50" t="s">
        <v>1411</v>
      </c>
      <c r="J1520" s="50" t="s">
        <v>494</v>
      </c>
      <c r="K1520" s="122"/>
      <c r="L1520" s="123"/>
      <c r="M1520" s="123"/>
      <c r="N1520" s="123"/>
      <c r="O1520" s="123"/>
      <c r="P1520" s="123"/>
      <c r="Q1520" s="123"/>
      <c r="R1520" s="123"/>
      <c r="S1520" s="123"/>
      <c r="T1520" s="123"/>
      <c r="U1520" s="123"/>
      <c r="V1520" s="123"/>
      <c r="W1520" s="123"/>
      <c r="X1520" s="123"/>
      <c r="Y1520" s="123"/>
      <c r="Z1520" s="123"/>
      <c r="AA1520" s="123"/>
      <c r="AB1520" s="123"/>
      <c r="AC1520" s="123"/>
      <c r="AD1520" s="123"/>
      <c r="AE1520" s="123"/>
      <c r="AF1520" s="123"/>
      <c r="AG1520" s="123"/>
      <c r="AH1520" s="123"/>
      <c r="AI1520" s="123"/>
      <c r="AJ1520" s="123"/>
      <c r="AK1520" s="123"/>
      <c r="AL1520" s="123"/>
    </row>
    <row r="1521" s="9" customFormat="1" spans="1:38">
      <c r="A1521" s="47" t="s">
        <v>14</v>
      </c>
      <c r="B1521" s="50" t="s">
        <v>15</v>
      </c>
      <c r="C1521" s="50">
        <v>508</v>
      </c>
      <c r="D1521" s="91">
        <v>33903000000</v>
      </c>
      <c r="E1521" s="94">
        <v>162100000000</v>
      </c>
      <c r="F1521" s="39" t="s">
        <v>1576</v>
      </c>
      <c r="G1521" s="50">
        <v>30</v>
      </c>
      <c r="H1521" s="121">
        <v>240</v>
      </c>
      <c r="I1521" s="50" t="s">
        <v>1411</v>
      </c>
      <c r="J1521" s="50" t="s">
        <v>494</v>
      </c>
      <c r="K1521" s="122"/>
      <c r="L1521" s="123"/>
      <c r="M1521" s="123"/>
      <c r="N1521" s="123"/>
      <c r="O1521" s="123"/>
      <c r="P1521" s="123"/>
      <c r="Q1521" s="123"/>
      <c r="R1521" s="123"/>
      <c r="S1521" s="123"/>
      <c r="T1521" s="123"/>
      <c r="U1521" s="123"/>
      <c r="V1521" s="123"/>
      <c r="W1521" s="123"/>
      <c r="X1521" s="123"/>
      <c r="Y1521" s="123"/>
      <c r="Z1521" s="123"/>
      <c r="AA1521" s="123"/>
      <c r="AB1521" s="123"/>
      <c r="AC1521" s="123"/>
      <c r="AD1521" s="123"/>
      <c r="AE1521" s="123"/>
      <c r="AF1521" s="123"/>
      <c r="AG1521" s="123"/>
      <c r="AH1521" s="123"/>
      <c r="AI1521" s="123"/>
      <c r="AJ1521" s="123"/>
      <c r="AK1521" s="123"/>
      <c r="AL1521" s="123"/>
    </row>
    <row r="1522" s="9" customFormat="1" spans="1:38">
      <c r="A1522" s="47" t="s">
        <v>14</v>
      </c>
      <c r="B1522" s="50" t="s">
        <v>15</v>
      </c>
      <c r="C1522" s="50">
        <v>508</v>
      </c>
      <c r="D1522" s="91">
        <v>33903000000</v>
      </c>
      <c r="E1522" s="94">
        <v>162100000000</v>
      </c>
      <c r="F1522" s="39" t="s">
        <v>1577</v>
      </c>
      <c r="G1522" s="50">
        <v>30</v>
      </c>
      <c r="H1522" s="121">
        <v>240</v>
      </c>
      <c r="I1522" s="50" t="s">
        <v>1411</v>
      </c>
      <c r="J1522" s="50" t="s">
        <v>494</v>
      </c>
      <c r="K1522" s="122"/>
      <c r="L1522" s="123"/>
      <c r="M1522" s="123"/>
      <c r="N1522" s="123"/>
      <c r="O1522" s="123"/>
      <c r="P1522" s="123"/>
      <c r="Q1522" s="123"/>
      <c r="R1522" s="123"/>
      <c r="S1522" s="123"/>
      <c r="T1522" s="123"/>
      <c r="U1522" s="123"/>
      <c r="V1522" s="123"/>
      <c r="W1522" s="123"/>
      <c r="X1522" s="123"/>
      <c r="Y1522" s="123"/>
      <c r="Z1522" s="123"/>
      <c r="AA1522" s="123"/>
      <c r="AB1522" s="123"/>
      <c r="AC1522" s="123"/>
      <c r="AD1522" s="123"/>
      <c r="AE1522" s="123"/>
      <c r="AF1522" s="123"/>
      <c r="AG1522" s="123"/>
      <c r="AH1522" s="123"/>
      <c r="AI1522" s="123"/>
      <c r="AJ1522" s="123"/>
      <c r="AK1522" s="123"/>
      <c r="AL1522" s="123"/>
    </row>
    <row r="1523" s="9" customFormat="1" spans="1:38">
      <c r="A1523" s="47" t="s">
        <v>14</v>
      </c>
      <c r="B1523" s="50" t="s">
        <v>15</v>
      </c>
      <c r="C1523" s="50">
        <v>508</v>
      </c>
      <c r="D1523" s="91">
        <v>33903000000</v>
      </c>
      <c r="E1523" s="94">
        <v>162100000000</v>
      </c>
      <c r="F1523" s="39" t="s">
        <v>1578</v>
      </c>
      <c r="G1523" s="50">
        <v>30</v>
      </c>
      <c r="H1523" s="121">
        <v>240</v>
      </c>
      <c r="I1523" s="50" t="s">
        <v>1411</v>
      </c>
      <c r="J1523" s="50" t="s">
        <v>494</v>
      </c>
      <c r="K1523" s="122"/>
      <c r="L1523" s="123"/>
      <c r="M1523" s="123"/>
      <c r="N1523" s="123"/>
      <c r="O1523" s="123"/>
      <c r="P1523" s="123"/>
      <c r="Q1523" s="123"/>
      <c r="R1523" s="123"/>
      <c r="S1523" s="123"/>
      <c r="T1523" s="123"/>
      <c r="U1523" s="123"/>
      <c r="V1523" s="123"/>
      <c r="W1523" s="123"/>
      <c r="X1523" s="123"/>
      <c r="Y1523" s="123"/>
      <c r="Z1523" s="123"/>
      <c r="AA1523" s="123"/>
      <c r="AB1523" s="123"/>
      <c r="AC1523" s="123"/>
      <c r="AD1523" s="123"/>
      <c r="AE1523" s="123"/>
      <c r="AF1523" s="123"/>
      <c r="AG1523" s="123"/>
      <c r="AH1523" s="123"/>
      <c r="AI1523" s="123"/>
      <c r="AJ1523" s="123"/>
      <c r="AK1523" s="123"/>
      <c r="AL1523" s="123"/>
    </row>
    <row r="1524" s="9" customFormat="1" spans="1:38">
      <c r="A1524" s="47" t="s">
        <v>14</v>
      </c>
      <c r="B1524" s="50" t="s">
        <v>15</v>
      </c>
      <c r="C1524" s="50">
        <v>508</v>
      </c>
      <c r="D1524" s="91">
        <v>33903000000</v>
      </c>
      <c r="E1524" s="94">
        <v>162100000000</v>
      </c>
      <c r="F1524" s="39" t="s">
        <v>1579</v>
      </c>
      <c r="G1524" s="50">
        <v>30</v>
      </c>
      <c r="H1524" s="121">
        <v>240</v>
      </c>
      <c r="I1524" s="50" t="s">
        <v>1411</v>
      </c>
      <c r="J1524" s="50" t="s">
        <v>494</v>
      </c>
      <c r="K1524" s="122"/>
      <c r="L1524" s="123"/>
      <c r="M1524" s="123"/>
      <c r="N1524" s="123"/>
      <c r="O1524" s="123"/>
      <c r="P1524" s="123"/>
      <c r="Q1524" s="123"/>
      <c r="R1524" s="123"/>
      <c r="S1524" s="123"/>
      <c r="T1524" s="123"/>
      <c r="U1524" s="123"/>
      <c r="V1524" s="123"/>
      <c r="W1524" s="123"/>
      <c r="X1524" s="123"/>
      <c r="Y1524" s="123"/>
      <c r="Z1524" s="123"/>
      <c r="AA1524" s="123"/>
      <c r="AB1524" s="123"/>
      <c r="AC1524" s="123"/>
      <c r="AD1524" s="123"/>
      <c r="AE1524" s="123"/>
      <c r="AF1524" s="123"/>
      <c r="AG1524" s="123"/>
      <c r="AH1524" s="123"/>
      <c r="AI1524" s="123"/>
      <c r="AJ1524" s="123"/>
      <c r="AK1524" s="123"/>
      <c r="AL1524" s="123"/>
    </row>
    <row r="1525" s="9" customFormat="1" spans="1:38">
      <c r="A1525" s="47" t="s">
        <v>14</v>
      </c>
      <c r="B1525" s="50" t="s">
        <v>15</v>
      </c>
      <c r="C1525" s="50">
        <v>508</v>
      </c>
      <c r="D1525" s="91">
        <v>33903000000</v>
      </c>
      <c r="E1525" s="94">
        <v>162100000000</v>
      </c>
      <c r="F1525" s="39" t="s">
        <v>1580</v>
      </c>
      <c r="G1525" s="50">
        <v>30</v>
      </c>
      <c r="H1525" s="121">
        <v>240</v>
      </c>
      <c r="I1525" s="50" t="s">
        <v>1411</v>
      </c>
      <c r="J1525" s="50" t="s">
        <v>494</v>
      </c>
      <c r="K1525" s="122"/>
      <c r="L1525" s="123"/>
      <c r="M1525" s="123"/>
      <c r="N1525" s="123"/>
      <c r="O1525" s="123"/>
      <c r="P1525" s="123"/>
      <c r="Q1525" s="123"/>
      <c r="R1525" s="123"/>
      <c r="S1525" s="123"/>
      <c r="T1525" s="123"/>
      <c r="U1525" s="123"/>
      <c r="V1525" s="123"/>
      <c r="W1525" s="123"/>
      <c r="X1525" s="123"/>
      <c r="Y1525" s="123"/>
      <c r="Z1525" s="123"/>
      <c r="AA1525" s="123"/>
      <c r="AB1525" s="123"/>
      <c r="AC1525" s="123"/>
      <c r="AD1525" s="123"/>
      <c r="AE1525" s="123"/>
      <c r="AF1525" s="123"/>
      <c r="AG1525" s="123"/>
      <c r="AH1525" s="123"/>
      <c r="AI1525" s="123"/>
      <c r="AJ1525" s="123"/>
      <c r="AK1525" s="123"/>
      <c r="AL1525" s="123"/>
    </row>
    <row r="1526" s="9" customFormat="1" spans="1:38">
      <c r="A1526" s="47" t="s">
        <v>14</v>
      </c>
      <c r="B1526" s="50" t="s">
        <v>15</v>
      </c>
      <c r="C1526" s="50">
        <v>508</v>
      </c>
      <c r="D1526" s="91">
        <v>33903000000</v>
      </c>
      <c r="E1526" s="94">
        <v>162100000000</v>
      </c>
      <c r="F1526" s="39" t="s">
        <v>1581</v>
      </c>
      <c r="G1526" s="50">
        <v>3</v>
      </c>
      <c r="H1526" s="121">
        <v>840</v>
      </c>
      <c r="I1526" s="50" t="s">
        <v>1411</v>
      </c>
      <c r="J1526" s="50" t="s">
        <v>494</v>
      </c>
      <c r="K1526" s="122"/>
      <c r="L1526" s="123"/>
      <c r="M1526" s="123"/>
      <c r="N1526" s="123"/>
      <c r="O1526" s="123"/>
      <c r="P1526" s="123"/>
      <c r="Q1526" s="123"/>
      <c r="R1526" s="123"/>
      <c r="S1526" s="123"/>
      <c r="T1526" s="123"/>
      <c r="U1526" s="123"/>
      <c r="V1526" s="123"/>
      <c r="W1526" s="123"/>
      <c r="X1526" s="123"/>
      <c r="Y1526" s="123"/>
      <c r="Z1526" s="123"/>
      <c r="AA1526" s="123"/>
      <c r="AB1526" s="123"/>
      <c r="AC1526" s="123"/>
      <c r="AD1526" s="123"/>
      <c r="AE1526" s="123"/>
      <c r="AF1526" s="123"/>
      <c r="AG1526" s="123"/>
      <c r="AH1526" s="123"/>
      <c r="AI1526" s="123"/>
      <c r="AJ1526" s="123"/>
      <c r="AK1526" s="123"/>
      <c r="AL1526" s="123"/>
    </row>
    <row r="1527" s="9" customFormat="1" spans="1:38">
      <c r="A1527" s="47" t="s">
        <v>14</v>
      </c>
      <c r="B1527" s="50" t="s">
        <v>15</v>
      </c>
      <c r="C1527" s="50">
        <v>508</v>
      </c>
      <c r="D1527" s="91">
        <v>33903000000</v>
      </c>
      <c r="E1527" s="94">
        <v>162100000000</v>
      </c>
      <c r="F1527" s="39" t="s">
        <v>1582</v>
      </c>
      <c r="G1527" s="50">
        <v>5</v>
      </c>
      <c r="H1527" s="121">
        <v>50</v>
      </c>
      <c r="I1527" s="50" t="s">
        <v>1411</v>
      </c>
      <c r="J1527" s="50" t="s">
        <v>494</v>
      </c>
      <c r="K1527" s="122"/>
      <c r="L1527" s="123"/>
      <c r="M1527" s="123"/>
      <c r="N1527" s="123"/>
      <c r="O1527" s="123"/>
      <c r="P1527" s="123"/>
      <c r="Q1527" s="123"/>
      <c r="R1527" s="123"/>
      <c r="S1527" s="123"/>
      <c r="T1527" s="123"/>
      <c r="U1527" s="123"/>
      <c r="V1527" s="123"/>
      <c r="W1527" s="123"/>
      <c r="X1527" s="123"/>
      <c r="Y1527" s="123"/>
      <c r="Z1527" s="123"/>
      <c r="AA1527" s="123"/>
      <c r="AB1527" s="123"/>
      <c r="AC1527" s="123"/>
      <c r="AD1527" s="123"/>
      <c r="AE1527" s="123"/>
      <c r="AF1527" s="123"/>
      <c r="AG1527" s="123"/>
      <c r="AH1527" s="123"/>
      <c r="AI1527" s="123"/>
      <c r="AJ1527" s="123"/>
      <c r="AK1527" s="123"/>
      <c r="AL1527" s="123"/>
    </row>
    <row r="1528" s="9" customFormat="1" spans="1:38">
      <c r="A1528" s="47" t="s">
        <v>14</v>
      </c>
      <c r="B1528" s="50" t="s">
        <v>15</v>
      </c>
      <c r="C1528" s="50">
        <v>508</v>
      </c>
      <c r="D1528" s="91">
        <v>33903000000</v>
      </c>
      <c r="E1528" s="94">
        <v>162100000000</v>
      </c>
      <c r="F1528" s="39" t="s">
        <v>1583</v>
      </c>
      <c r="G1528" s="50">
        <v>15</v>
      </c>
      <c r="H1528" s="121">
        <v>75</v>
      </c>
      <c r="I1528" s="50" t="s">
        <v>1411</v>
      </c>
      <c r="J1528" s="50" t="s">
        <v>494</v>
      </c>
      <c r="K1528" s="122"/>
      <c r="L1528" s="123"/>
      <c r="M1528" s="123"/>
      <c r="N1528" s="123"/>
      <c r="O1528" s="123"/>
      <c r="P1528" s="123"/>
      <c r="Q1528" s="123"/>
      <c r="R1528" s="123"/>
      <c r="S1528" s="123"/>
      <c r="T1528" s="123"/>
      <c r="U1528" s="123"/>
      <c r="V1528" s="123"/>
      <c r="W1528" s="123"/>
      <c r="X1528" s="123"/>
      <c r="Y1528" s="123"/>
      <c r="Z1528" s="123"/>
      <c r="AA1528" s="123"/>
      <c r="AB1528" s="123"/>
      <c r="AC1528" s="123"/>
      <c r="AD1528" s="123"/>
      <c r="AE1528" s="123"/>
      <c r="AF1528" s="123"/>
      <c r="AG1528" s="123"/>
      <c r="AH1528" s="123"/>
      <c r="AI1528" s="123"/>
      <c r="AJ1528" s="123"/>
      <c r="AK1528" s="123"/>
      <c r="AL1528" s="123"/>
    </row>
    <row r="1529" s="9" customFormat="1" spans="1:38">
      <c r="A1529" s="47" t="s">
        <v>14</v>
      </c>
      <c r="B1529" s="50" t="s">
        <v>15</v>
      </c>
      <c r="C1529" s="50">
        <v>508</v>
      </c>
      <c r="D1529" s="91">
        <v>33903000000</v>
      </c>
      <c r="E1529" s="94">
        <v>162100000000</v>
      </c>
      <c r="F1529" s="39" t="s">
        <v>1584</v>
      </c>
      <c r="G1529" s="50">
        <v>15</v>
      </c>
      <c r="H1529" s="121">
        <v>75</v>
      </c>
      <c r="I1529" s="50" t="s">
        <v>1411</v>
      </c>
      <c r="J1529" s="50" t="s">
        <v>494</v>
      </c>
      <c r="K1529" s="122"/>
      <c r="L1529" s="123"/>
      <c r="M1529" s="123"/>
      <c r="N1529" s="123"/>
      <c r="O1529" s="123"/>
      <c r="P1529" s="123"/>
      <c r="Q1529" s="123"/>
      <c r="R1529" s="123"/>
      <c r="S1529" s="123"/>
      <c r="T1529" s="123"/>
      <c r="U1529" s="123"/>
      <c r="V1529" s="123"/>
      <c r="W1529" s="123"/>
      <c r="X1529" s="123"/>
      <c r="Y1529" s="123"/>
      <c r="Z1529" s="123"/>
      <c r="AA1529" s="123"/>
      <c r="AB1529" s="123"/>
      <c r="AC1529" s="123"/>
      <c r="AD1529" s="123"/>
      <c r="AE1529" s="123"/>
      <c r="AF1529" s="123"/>
      <c r="AG1529" s="123"/>
      <c r="AH1529" s="123"/>
      <c r="AI1529" s="123"/>
      <c r="AJ1529" s="123"/>
      <c r="AK1529" s="123"/>
      <c r="AL1529" s="123"/>
    </row>
    <row r="1530" s="9" customFormat="1" spans="1:38">
      <c r="A1530" s="47" t="s">
        <v>14</v>
      </c>
      <c r="B1530" s="50" t="s">
        <v>15</v>
      </c>
      <c r="C1530" s="50">
        <v>508</v>
      </c>
      <c r="D1530" s="91">
        <v>33903000000</v>
      </c>
      <c r="E1530" s="94">
        <v>162100000000</v>
      </c>
      <c r="F1530" s="39" t="s">
        <v>1585</v>
      </c>
      <c r="G1530" s="50">
        <v>15</v>
      </c>
      <c r="H1530" s="121">
        <v>75</v>
      </c>
      <c r="I1530" s="50" t="s">
        <v>1411</v>
      </c>
      <c r="J1530" s="50" t="s">
        <v>494</v>
      </c>
      <c r="K1530" s="122"/>
      <c r="L1530" s="123"/>
      <c r="M1530" s="123"/>
      <c r="N1530" s="123"/>
      <c r="O1530" s="123"/>
      <c r="P1530" s="123"/>
      <c r="Q1530" s="123"/>
      <c r="R1530" s="123"/>
      <c r="S1530" s="123"/>
      <c r="T1530" s="123"/>
      <c r="U1530" s="123"/>
      <c r="V1530" s="123"/>
      <c r="W1530" s="123"/>
      <c r="X1530" s="123"/>
      <c r="Y1530" s="123"/>
      <c r="Z1530" s="123"/>
      <c r="AA1530" s="123"/>
      <c r="AB1530" s="123"/>
      <c r="AC1530" s="123"/>
      <c r="AD1530" s="123"/>
      <c r="AE1530" s="123"/>
      <c r="AF1530" s="123"/>
      <c r="AG1530" s="123"/>
      <c r="AH1530" s="123"/>
      <c r="AI1530" s="123"/>
      <c r="AJ1530" s="123"/>
      <c r="AK1530" s="123"/>
      <c r="AL1530" s="123"/>
    </row>
    <row r="1531" s="9" customFormat="1" spans="1:38">
      <c r="A1531" s="47" t="s">
        <v>14</v>
      </c>
      <c r="B1531" s="50" t="s">
        <v>15</v>
      </c>
      <c r="C1531" s="50">
        <v>508</v>
      </c>
      <c r="D1531" s="91">
        <v>33903000000</v>
      </c>
      <c r="E1531" s="94">
        <v>162100000000</v>
      </c>
      <c r="F1531" s="39" t="s">
        <v>1586</v>
      </c>
      <c r="G1531" s="50">
        <v>2</v>
      </c>
      <c r="H1531" s="121">
        <v>30</v>
      </c>
      <c r="I1531" s="50" t="s">
        <v>1411</v>
      </c>
      <c r="J1531" s="50" t="s">
        <v>494</v>
      </c>
      <c r="K1531" s="122"/>
      <c r="L1531" s="123"/>
      <c r="M1531" s="123"/>
      <c r="N1531" s="123"/>
      <c r="O1531" s="123"/>
      <c r="P1531" s="123"/>
      <c r="Q1531" s="123"/>
      <c r="R1531" s="123"/>
      <c r="S1531" s="123"/>
      <c r="T1531" s="123"/>
      <c r="U1531" s="123"/>
      <c r="V1531" s="123"/>
      <c r="W1531" s="123"/>
      <c r="X1531" s="123"/>
      <c r="Y1531" s="123"/>
      <c r="Z1531" s="123"/>
      <c r="AA1531" s="123"/>
      <c r="AB1531" s="123"/>
      <c r="AC1531" s="123"/>
      <c r="AD1531" s="123"/>
      <c r="AE1531" s="123"/>
      <c r="AF1531" s="123"/>
      <c r="AG1531" s="123"/>
      <c r="AH1531" s="123"/>
      <c r="AI1531" s="123"/>
      <c r="AJ1531" s="123"/>
      <c r="AK1531" s="123"/>
      <c r="AL1531" s="123"/>
    </row>
    <row r="1532" s="9" customFormat="1" spans="1:38">
      <c r="A1532" s="47" t="s">
        <v>14</v>
      </c>
      <c r="B1532" s="50" t="s">
        <v>15</v>
      </c>
      <c r="C1532" s="50">
        <v>508</v>
      </c>
      <c r="D1532" s="91">
        <v>33903000000</v>
      </c>
      <c r="E1532" s="94">
        <v>162100000000</v>
      </c>
      <c r="F1532" s="39" t="s">
        <v>1587</v>
      </c>
      <c r="G1532" s="50">
        <v>2</v>
      </c>
      <c r="H1532" s="121">
        <v>50</v>
      </c>
      <c r="I1532" s="50" t="s">
        <v>1411</v>
      </c>
      <c r="J1532" s="50" t="s">
        <v>494</v>
      </c>
      <c r="K1532" s="122"/>
      <c r="L1532" s="123"/>
      <c r="M1532" s="123"/>
      <c r="N1532" s="123"/>
      <c r="O1532" s="123"/>
      <c r="P1532" s="123"/>
      <c r="Q1532" s="123"/>
      <c r="R1532" s="123"/>
      <c r="S1532" s="123"/>
      <c r="T1532" s="123"/>
      <c r="U1532" s="123"/>
      <c r="V1532" s="123"/>
      <c r="W1532" s="123"/>
      <c r="X1532" s="123"/>
      <c r="Y1532" s="123"/>
      <c r="Z1532" s="123"/>
      <c r="AA1532" s="123"/>
      <c r="AB1532" s="123"/>
      <c r="AC1532" s="123"/>
      <c r="AD1532" s="123"/>
      <c r="AE1532" s="123"/>
      <c r="AF1532" s="123"/>
      <c r="AG1532" s="123"/>
      <c r="AH1532" s="123"/>
      <c r="AI1532" s="123"/>
      <c r="AJ1532" s="123"/>
      <c r="AK1532" s="123"/>
      <c r="AL1532" s="123"/>
    </row>
    <row r="1533" s="9" customFormat="1" spans="1:38">
      <c r="A1533" s="47" t="s">
        <v>14</v>
      </c>
      <c r="B1533" s="50" t="s">
        <v>15</v>
      </c>
      <c r="C1533" s="50">
        <v>508</v>
      </c>
      <c r="D1533" s="91">
        <v>33903000000</v>
      </c>
      <c r="E1533" s="94">
        <v>162100000000</v>
      </c>
      <c r="F1533" s="39" t="s">
        <v>1588</v>
      </c>
      <c r="G1533" s="50">
        <v>100</v>
      </c>
      <c r="H1533" s="121">
        <v>60</v>
      </c>
      <c r="I1533" s="50" t="s">
        <v>1411</v>
      </c>
      <c r="J1533" s="50" t="s">
        <v>494</v>
      </c>
      <c r="K1533" s="122"/>
      <c r="L1533" s="123"/>
      <c r="M1533" s="123"/>
      <c r="N1533" s="123"/>
      <c r="O1533" s="123"/>
      <c r="P1533" s="123"/>
      <c r="Q1533" s="123"/>
      <c r="R1533" s="123"/>
      <c r="S1533" s="123"/>
      <c r="T1533" s="123"/>
      <c r="U1533" s="123"/>
      <c r="V1533" s="123"/>
      <c r="W1533" s="123"/>
      <c r="X1533" s="123"/>
      <c r="Y1533" s="123"/>
      <c r="Z1533" s="123"/>
      <c r="AA1533" s="123"/>
      <c r="AB1533" s="123"/>
      <c r="AC1533" s="123"/>
      <c r="AD1533" s="123"/>
      <c r="AE1533" s="123"/>
      <c r="AF1533" s="123"/>
      <c r="AG1533" s="123"/>
      <c r="AH1533" s="123"/>
      <c r="AI1533" s="123"/>
      <c r="AJ1533" s="123"/>
      <c r="AK1533" s="123"/>
      <c r="AL1533" s="123"/>
    </row>
    <row r="1534" s="9" customFormat="1" spans="1:38">
      <c r="A1534" s="47" t="s">
        <v>14</v>
      </c>
      <c r="B1534" s="50" t="s">
        <v>15</v>
      </c>
      <c r="C1534" s="50">
        <v>508</v>
      </c>
      <c r="D1534" s="91">
        <v>33903000000</v>
      </c>
      <c r="E1534" s="94">
        <v>162100000000</v>
      </c>
      <c r="F1534" s="39" t="s">
        <v>1589</v>
      </c>
      <c r="G1534" s="50">
        <v>50</v>
      </c>
      <c r="H1534" s="121">
        <v>100</v>
      </c>
      <c r="I1534" s="50" t="s">
        <v>1411</v>
      </c>
      <c r="J1534" s="50" t="s">
        <v>494</v>
      </c>
      <c r="K1534" s="122"/>
      <c r="L1534" s="123"/>
      <c r="M1534" s="123"/>
      <c r="N1534" s="123"/>
      <c r="O1534" s="123"/>
      <c r="P1534" s="123"/>
      <c r="Q1534" s="123"/>
      <c r="R1534" s="123"/>
      <c r="S1534" s="123"/>
      <c r="T1534" s="123"/>
      <c r="U1534" s="123"/>
      <c r="V1534" s="123"/>
      <c r="W1534" s="123"/>
      <c r="X1534" s="123"/>
      <c r="Y1534" s="123"/>
      <c r="Z1534" s="123"/>
      <c r="AA1534" s="123"/>
      <c r="AB1534" s="123"/>
      <c r="AC1534" s="123"/>
      <c r="AD1534" s="123"/>
      <c r="AE1534" s="123"/>
      <c r="AF1534" s="123"/>
      <c r="AG1534" s="123"/>
      <c r="AH1534" s="123"/>
      <c r="AI1534" s="123"/>
      <c r="AJ1534" s="123"/>
      <c r="AK1534" s="123"/>
      <c r="AL1534" s="123"/>
    </row>
    <row r="1535" s="9" customFormat="1" spans="1:38">
      <c r="A1535" s="47" t="s">
        <v>14</v>
      </c>
      <c r="B1535" s="50" t="s">
        <v>15</v>
      </c>
      <c r="C1535" s="50">
        <v>508</v>
      </c>
      <c r="D1535" s="91">
        <v>33903000000</v>
      </c>
      <c r="E1535" s="94">
        <v>162100000000</v>
      </c>
      <c r="F1535" s="39" t="s">
        <v>1590</v>
      </c>
      <c r="G1535" s="50">
        <v>50</v>
      </c>
      <c r="H1535" s="121">
        <v>100</v>
      </c>
      <c r="I1535" s="50" t="s">
        <v>1411</v>
      </c>
      <c r="J1535" s="50" t="s">
        <v>494</v>
      </c>
      <c r="K1535" s="122"/>
      <c r="L1535" s="123"/>
      <c r="M1535" s="123"/>
      <c r="N1535" s="123"/>
      <c r="O1535" s="123"/>
      <c r="P1535" s="123"/>
      <c r="Q1535" s="123"/>
      <c r="R1535" s="123"/>
      <c r="S1535" s="123"/>
      <c r="T1535" s="123"/>
      <c r="U1535" s="123"/>
      <c r="V1535" s="123"/>
      <c r="W1535" s="123"/>
      <c r="X1535" s="123"/>
      <c r="Y1535" s="123"/>
      <c r="Z1535" s="123"/>
      <c r="AA1535" s="123"/>
      <c r="AB1535" s="123"/>
      <c r="AC1535" s="123"/>
      <c r="AD1535" s="123"/>
      <c r="AE1535" s="123"/>
      <c r="AF1535" s="123"/>
      <c r="AG1535" s="123"/>
      <c r="AH1535" s="123"/>
      <c r="AI1535" s="123"/>
      <c r="AJ1535" s="123"/>
      <c r="AK1535" s="123"/>
      <c r="AL1535" s="123"/>
    </row>
    <row r="1536" s="9" customFormat="1" spans="1:38">
      <c r="A1536" s="47" t="s">
        <v>14</v>
      </c>
      <c r="B1536" s="50" t="s">
        <v>15</v>
      </c>
      <c r="C1536" s="50">
        <v>508</v>
      </c>
      <c r="D1536" s="91">
        <v>33903000000</v>
      </c>
      <c r="E1536" s="94">
        <v>162100000000</v>
      </c>
      <c r="F1536" s="39" t="s">
        <v>1591</v>
      </c>
      <c r="G1536" s="50">
        <v>50</v>
      </c>
      <c r="H1536" s="121">
        <v>100</v>
      </c>
      <c r="I1536" s="50" t="s">
        <v>1411</v>
      </c>
      <c r="J1536" s="50" t="s">
        <v>494</v>
      </c>
      <c r="K1536" s="122"/>
      <c r="L1536" s="123"/>
      <c r="M1536" s="123"/>
      <c r="N1536" s="123"/>
      <c r="O1536" s="123"/>
      <c r="P1536" s="123"/>
      <c r="Q1536" s="123"/>
      <c r="R1536" s="123"/>
      <c r="S1536" s="123"/>
      <c r="T1536" s="123"/>
      <c r="U1536" s="123"/>
      <c r="V1536" s="123"/>
      <c r="W1536" s="123"/>
      <c r="X1536" s="123"/>
      <c r="Y1536" s="123"/>
      <c r="Z1536" s="123"/>
      <c r="AA1536" s="123"/>
      <c r="AB1536" s="123"/>
      <c r="AC1536" s="123"/>
      <c r="AD1536" s="123"/>
      <c r="AE1536" s="123"/>
      <c r="AF1536" s="123"/>
      <c r="AG1536" s="123"/>
      <c r="AH1536" s="123"/>
      <c r="AI1536" s="123"/>
      <c r="AJ1536" s="123"/>
      <c r="AK1536" s="123"/>
      <c r="AL1536" s="123"/>
    </row>
    <row r="1537" s="9" customFormat="1" spans="1:38">
      <c r="A1537" s="47" t="s">
        <v>14</v>
      </c>
      <c r="B1537" s="50" t="s">
        <v>15</v>
      </c>
      <c r="C1537" s="50">
        <v>508</v>
      </c>
      <c r="D1537" s="91">
        <v>33903000000</v>
      </c>
      <c r="E1537" s="94">
        <v>162100000000</v>
      </c>
      <c r="F1537" s="39" t="s">
        <v>1592</v>
      </c>
      <c r="G1537" s="50">
        <v>50</v>
      </c>
      <c r="H1537" s="121">
        <v>100</v>
      </c>
      <c r="I1537" s="50" t="s">
        <v>1411</v>
      </c>
      <c r="J1537" s="50" t="s">
        <v>494</v>
      </c>
      <c r="K1537" s="122"/>
      <c r="L1537" s="123"/>
      <c r="M1537" s="123"/>
      <c r="N1537" s="123"/>
      <c r="O1537" s="123"/>
      <c r="P1537" s="123"/>
      <c r="Q1537" s="123"/>
      <c r="R1537" s="123"/>
      <c r="S1537" s="123"/>
      <c r="T1537" s="123"/>
      <c r="U1537" s="123"/>
      <c r="V1537" s="123"/>
      <c r="W1537" s="123"/>
      <c r="X1537" s="123"/>
      <c r="Y1537" s="123"/>
      <c r="Z1537" s="123"/>
      <c r="AA1537" s="123"/>
      <c r="AB1537" s="123"/>
      <c r="AC1537" s="123"/>
      <c r="AD1537" s="123"/>
      <c r="AE1537" s="123"/>
      <c r="AF1537" s="123"/>
      <c r="AG1537" s="123"/>
      <c r="AH1537" s="123"/>
      <c r="AI1537" s="123"/>
      <c r="AJ1537" s="123"/>
      <c r="AK1537" s="123"/>
      <c r="AL1537" s="123"/>
    </row>
    <row r="1538" s="9" customFormat="1" spans="1:38">
      <c r="A1538" s="47" t="s">
        <v>14</v>
      </c>
      <c r="B1538" s="50" t="s">
        <v>15</v>
      </c>
      <c r="C1538" s="50">
        <v>508</v>
      </c>
      <c r="D1538" s="91">
        <v>33903000000</v>
      </c>
      <c r="E1538" s="94">
        <v>162100000000</v>
      </c>
      <c r="F1538" s="39" t="s">
        <v>1593</v>
      </c>
      <c r="G1538" s="50">
        <v>50</v>
      </c>
      <c r="H1538" s="121">
        <v>100</v>
      </c>
      <c r="I1538" s="50" t="s">
        <v>1411</v>
      </c>
      <c r="J1538" s="50" t="s">
        <v>494</v>
      </c>
      <c r="K1538" s="122"/>
      <c r="L1538" s="123"/>
      <c r="M1538" s="123"/>
      <c r="N1538" s="123"/>
      <c r="O1538" s="123"/>
      <c r="P1538" s="123"/>
      <c r="Q1538" s="123"/>
      <c r="R1538" s="123"/>
      <c r="S1538" s="123"/>
      <c r="T1538" s="123"/>
      <c r="U1538" s="123"/>
      <c r="V1538" s="123"/>
      <c r="W1538" s="123"/>
      <c r="X1538" s="123"/>
      <c r="Y1538" s="123"/>
      <c r="Z1538" s="123"/>
      <c r="AA1538" s="123"/>
      <c r="AB1538" s="123"/>
      <c r="AC1538" s="123"/>
      <c r="AD1538" s="123"/>
      <c r="AE1538" s="123"/>
      <c r="AF1538" s="123"/>
      <c r="AG1538" s="123"/>
      <c r="AH1538" s="123"/>
      <c r="AI1538" s="123"/>
      <c r="AJ1538" s="123"/>
      <c r="AK1538" s="123"/>
      <c r="AL1538" s="123"/>
    </row>
    <row r="1539" s="9" customFormat="1" spans="1:38">
      <c r="A1539" s="47" t="s">
        <v>14</v>
      </c>
      <c r="B1539" s="50" t="s">
        <v>15</v>
      </c>
      <c r="C1539" s="50">
        <v>508</v>
      </c>
      <c r="D1539" s="91">
        <v>33903000000</v>
      </c>
      <c r="E1539" s="94">
        <v>162100000000</v>
      </c>
      <c r="F1539" s="39" t="s">
        <v>1594</v>
      </c>
      <c r="G1539" s="50">
        <v>50</v>
      </c>
      <c r="H1539" s="121">
        <v>100</v>
      </c>
      <c r="I1539" s="50" t="s">
        <v>1411</v>
      </c>
      <c r="J1539" s="50" t="s">
        <v>494</v>
      </c>
      <c r="K1539" s="122"/>
      <c r="L1539" s="123"/>
      <c r="M1539" s="123"/>
      <c r="N1539" s="123"/>
      <c r="O1539" s="123"/>
      <c r="P1539" s="123"/>
      <c r="Q1539" s="123"/>
      <c r="R1539" s="123"/>
      <c r="S1539" s="123"/>
      <c r="T1539" s="123"/>
      <c r="U1539" s="123"/>
      <c r="V1539" s="123"/>
      <c r="W1539" s="123"/>
      <c r="X1539" s="123"/>
      <c r="Y1539" s="123"/>
      <c r="Z1539" s="123"/>
      <c r="AA1539" s="123"/>
      <c r="AB1539" s="123"/>
      <c r="AC1539" s="123"/>
      <c r="AD1539" s="123"/>
      <c r="AE1539" s="123"/>
      <c r="AF1539" s="123"/>
      <c r="AG1539" s="123"/>
      <c r="AH1539" s="123"/>
      <c r="AI1539" s="123"/>
      <c r="AJ1539" s="123"/>
      <c r="AK1539" s="123"/>
      <c r="AL1539" s="123"/>
    </row>
    <row r="1540" s="9" customFormat="1" spans="1:38">
      <c r="A1540" s="47" t="s">
        <v>14</v>
      </c>
      <c r="B1540" s="50" t="s">
        <v>15</v>
      </c>
      <c r="C1540" s="50">
        <v>508</v>
      </c>
      <c r="D1540" s="91">
        <v>33903000000</v>
      </c>
      <c r="E1540" s="94">
        <v>162100000000</v>
      </c>
      <c r="F1540" s="39" t="s">
        <v>1595</v>
      </c>
      <c r="G1540" s="50">
        <v>50</v>
      </c>
      <c r="H1540" s="121">
        <v>450</v>
      </c>
      <c r="I1540" s="50" t="s">
        <v>1411</v>
      </c>
      <c r="J1540" s="50" t="s">
        <v>494</v>
      </c>
      <c r="K1540" s="122"/>
      <c r="L1540" s="123"/>
      <c r="M1540" s="123"/>
      <c r="N1540" s="123"/>
      <c r="O1540" s="123"/>
      <c r="P1540" s="123"/>
      <c r="Q1540" s="123"/>
      <c r="R1540" s="123"/>
      <c r="S1540" s="123"/>
      <c r="T1540" s="123"/>
      <c r="U1540" s="123"/>
      <c r="V1540" s="123"/>
      <c r="W1540" s="123"/>
      <c r="X1540" s="123"/>
      <c r="Y1540" s="123"/>
      <c r="Z1540" s="123"/>
      <c r="AA1540" s="123"/>
      <c r="AB1540" s="123"/>
      <c r="AC1540" s="123"/>
      <c r="AD1540" s="123"/>
      <c r="AE1540" s="123"/>
      <c r="AF1540" s="123"/>
      <c r="AG1540" s="123"/>
      <c r="AH1540" s="123"/>
      <c r="AI1540" s="123"/>
      <c r="AJ1540" s="123"/>
      <c r="AK1540" s="123"/>
      <c r="AL1540" s="123"/>
    </row>
    <row r="1541" s="9" customFormat="1" spans="1:38">
      <c r="A1541" s="47" t="s">
        <v>14</v>
      </c>
      <c r="B1541" s="50" t="s">
        <v>15</v>
      </c>
      <c r="C1541" s="50">
        <v>508</v>
      </c>
      <c r="D1541" s="91">
        <v>33903000000</v>
      </c>
      <c r="E1541" s="94">
        <v>162100000000</v>
      </c>
      <c r="F1541" s="39" t="s">
        <v>1596</v>
      </c>
      <c r="G1541" s="50">
        <v>10</v>
      </c>
      <c r="H1541" s="121">
        <v>500</v>
      </c>
      <c r="I1541" s="50" t="s">
        <v>1411</v>
      </c>
      <c r="J1541" s="50" t="s">
        <v>494</v>
      </c>
      <c r="K1541" s="122"/>
      <c r="L1541" s="123"/>
      <c r="M1541" s="123"/>
      <c r="N1541" s="123"/>
      <c r="O1541" s="123"/>
      <c r="P1541" s="123"/>
      <c r="Q1541" s="123"/>
      <c r="R1541" s="123"/>
      <c r="S1541" s="123"/>
      <c r="T1541" s="123"/>
      <c r="U1541" s="123"/>
      <c r="V1541" s="123"/>
      <c r="W1541" s="123"/>
      <c r="X1541" s="123"/>
      <c r="Y1541" s="123"/>
      <c r="Z1541" s="123"/>
      <c r="AA1541" s="123"/>
      <c r="AB1541" s="123"/>
      <c r="AC1541" s="123"/>
      <c r="AD1541" s="123"/>
      <c r="AE1541" s="123"/>
      <c r="AF1541" s="123"/>
      <c r="AG1541" s="123"/>
      <c r="AH1541" s="123"/>
      <c r="AI1541" s="123"/>
      <c r="AJ1541" s="123"/>
      <c r="AK1541" s="123"/>
      <c r="AL1541" s="123"/>
    </row>
    <row r="1542" s="9" customFormat="1" spans="1:38">
      <c r="A1542" s="47" t="s">
        <v>14</v>
      </c>
      <c r="B1542" s="50" t="s">
        <v>15</v>
      </c>
      <c r="C1542" s="50">
        <v>508</v>
      </c>
      <c r="D1542" s="91">
        <v>33903000000</v>
      </c>
      <c r="E1542" s="94">
        <v>162100000000</v>
      </c>
      <c r="F1542" s="39" t="s">
        <v>1597</v>
      </c>
      <c r="G1542" s="50">
        <v>30</v>
      </c>
      <c r="H1542" s="121">
        <v>210</v>
      </c>
      <c r="I1542" s="50" t="s">
        <v>1411</v>
      </c>
      <c r="J1542" s="50" t="s">
        <v>494</v>
      </c>
      <c r="K1542" s="122"/>
      <c r="L1542" s="123"/>
      <c r="M1542" s="123"/>
      <c r="N1542" s="123"/>
      <c r="O1542" s="123"/>
      <c r="P1542" s="123"/>
      <c r="Q1542" s="123"/>
      <c r="R1542" s="123"/>
      <c r="S1542" s="123"/>
      <c r="T1542" s="123"/>
      <c r="U1542" s="123"/>
      <c r="V1542" s="123"/>
      <c r="W1542" s="123"/>
      <c r="X1542" s="123"/>
      <c r="Y1542" s="123"/>
      <c r="Z1542" s="123"/>
      <c r="AA1542" s="123"/>
      <c r="AB1542" s="123"/>
      <c r="AC1542" s="123"/>
      <c r="AD1542" s="123"/>
      <c r="AE1542" s="123"/>
      <c r="AF1542" s="123"/>
      <c r="AG1542" s="123"/>
      <c r="AH1542" s="123"/>
      <c r="AI1542" s="123"/>
      <c r="AJ1542" s="123"/>
      <c r="AK1542" s="123"/>
      <c r="AL1542" s="123"/>
    </row>
    <row r="1543" s="9" customFormat="1" spans="1:38">
      <c r="A1543" s="47" t="s">
        <v>14</v>
      </c>
      <c r="B1543" s="50" t="s">
        <v>15</v>
      </c>
      <c r="C1543" s="50">
        <v>508</v>
      </c>
      <c r="D1543" s="91">
        <v>33903000000</v>
      </c>
      <c r="E1543" s="94">
        <v>162100000000</v>
      </c>
      <c r="F1543" s="39" t="s">
        <v>20</v>
      </c>
      <c r="G1543" s="50">
        <v>20</v>
      </c>
      <c r="H1543" s="121">
        <v>50</v>
      </c>
      <c r="I1543" s="50" t="s">
        <v>1411</v>
      </c>
      <c r="J1543" s="50" t="s">
        <v>494</v>
      </c>
      <c r="K1543" s="122"/>
      <c r="L1543" s="123"/>
      <c r="M1543" s="123"/>
      <c r="N1543" s="123"/>
      <c r="O1543" s="123"/>
      <c r="P1543" s="123"/>
      <c r="Q1543" s="123"/>
      <c r="R1543" s="123"/>
      <c r="S1543" s="123"/>
      <c r="T1543" s="123"/>
      <c r="U1543" s="123"/>
      <c r="V1543" s="123"/>
      <c r="W1543" s="123"/>
      <c r="X1543" s="123"/>
      <c r="Y1543" s="123"/>
      <c r="Z1543" s="123"/>
      <c r="AA1543" s="123"/>
      <c r="AB1543" s="123"/>
      <c r="AC1543" s="123"/>
      <c r="AD1543" s="123"/>
      <c r="AE1543" s="123"/>
      <c r="AF1543" s="123"/>
      <c r="AG1543" s="123"/>
      <c r="AH1543" s="123"/>
      <c r="AI1543" s="123"/>
      <c r="AJ1543" s="123"/>
      <c r="AK1543" s="123"/>
      <c r="AL1543" s="123"/>
    </row>
    <row r="1544" s="9" customFormat="1" spans="1:38">
      <c r="A1544" s="47" t="s">
        <v>14</v>
      </c>
      <c r="B1544" s="50" t="s">
        <v>15</v>
      </c>
      <c r="C1544" s="50">
        <v>508</v>
      </c>
      <c r="D1544" s="91">
        <v>33903000000</v>
      </c>
      <c r="E1544" s="94">
        <v>162100000000</v>
      </c>
      <c r="F1544" s="39" t="s">
        <v>1598</v>
      </c>
      <c r="G1544" s="50">
        <v>30</v>
      </c>
      <c r="H1544" s="121">
        <v>870</v>
      </c>
      <c r="I1544" s="50" t="s">
        <v>1411</v>
      </c>
      <c r="J1544" s="50" t="s">
        <v>494</v>
      </c>
      <c r="K1544" s="122"/>
      <c r="L1544" s="123"/>
      <c r="M1544" s="123"/>
      <c r="N1544" s="123"/>
      <c r="O1544" s="123"/>
      <c r="P1544" s="123"/>
      <c r="Q1544" s="123"/>
      <c r="R1544" s="123"/>
      <c r="S1544" s="123"/>
      <c r="T1544" s="123"/>
      <c r="U1544" s="123"/>
      <c r="V1544" s="123"/>
      <c r="W1544" s="123"/>
      <c r="X1544" s="123"/>
      <c r="Y1544" s="123"/>
      <c r="Z1544" s="123"/>
      <c r="AA1544" s="123"/>
      <c r="AB1544" s="123"/>
      <c r="AC1544" s="123"/>
      <c r="AD1544" s="123"/>
      <c r="AE1544" s="123"/>
      <c r="AF1544" s="123"/>
      <c r="AG1544" s="123"/>
      <c r="AH1544" s="123"/>
      <c r="AI1544" s="123"/>
      <c r="AJ1544" s="123"/>
      <c r="AK1544" s="123"/>
      <c r="AL1544" s="123"/>
    </row>
    <row r="1545" s="9" customFormat="1" spans="1:38">
      <c r="A1545" s="47" t="s">
        <v>14</v>
      </c>
      <c r="B1545" s="50" t="s">
        <v>15</v>
      </c>
      <c r="C1545" s="50">
        <v>508</v>
      </c>
      <c r="D1545" s="91">
        <v>33903000000</v>
      </c>
      <c r="E1545" s="94">
        <v>162100000000</v>
      </c>
      <c r="F1545" s="39" t="s">
        <v>1599</v>
      </c>
      <c r="G1545" s="50">
        <v>50</v>
      </c>
      <c r="H1545" s="121">
        <v>500</v>
      </c>
      <c r="I1545" s="50" t="s">
        <v>1411</v>
      </c>
      <c r="J1545" s="50" t="s">
        <v>494</v>
      </c>
      <c r="K1545" s="122"/>
      <c r="L1545" s="123"/>
      <c r="M1545" s="123"/>
      <c r="N1545" s="123"/>
      <c r="O1545" s="123"/>
      <c r="P1545" s="123"/>
      <c r="Q1545" s="123"/>
      <c r="R1545" s="123"/>
      <c r="S1545" s="123"/>
      <c r="T1545" s="123"/>
      <c r="U1545" s="123"/>
      <c r="V1545" s="123"/>
      <c r="W1545" s="123"/>
      <c r="X1545" s="123"/>
      <c r="Y1545" s="123"/>
      <c r="Z1545" s="123"/>
      <c r="AA1545" s="123"/>
      <c r="AB1545" s="123"/>
      <c r="AC1545" s="123"/>
      <c r="AD1545" s="123"/>
      <c r="AE1545" s="123"/>
      <c r="AF1545" s="123"/>
      <c r="AG1545" s="123"/>
      <c r="AH1545" s="123"/>
      <c r="AI1545" s="123"/>
      <c r="AJ1545" s="123"/>
      <c r="AK1545" s="123"/>
      <c r="AL1545" s="123"/>
    </row>
    <row r="1546" s="9" customFormat="1" spans="1:38">
      <c r="A1546" s="47" t="s">
        <v>14</v>
      </c>
      <c r="B1546" s="50" t="s">
        <v>15</v>
      </c>
      <c r="C1546" s="50">
        <v>508</v>
      </c>
      <c r="D1546" s="91">
        <v>33903000000</v>
      </c>
      <c r="E1546" s="94">
        <v>162100000000</v>
      </c>
      <c r="F1546" s="39" t="s">
        <v>1600</v>
      </c>
      <c r="G1546" s="50">
        <v>25</v>
      </c>
      <c r="H1546" s="121">
        <v>250</v>
      </c>
      <c r="I1546" s="50" t="s">
        <v>1411</v>
      </c>
      <c r="J1546" s="50" t="s">
        <v>494</v>
      </c>
      <c r="K1546" s="122"/>
      <c r="L1546" s="123"/>
      <c r="M1546" s="123"/>
      <c r="N1546" s="123"/>
      <c r="O1546" s="123"/>
      <c r="P1546" s="123"/>
      <c r="Q1546" s="123"/>
      <c r="R1546" s="123"/>
      <c r="S1546" s="123"/>
      <c r="T1546" s="123"/>
      <c r="U1546" s="123"/>
      <c r="V1546" s="123"/>
      <c r="W1546" s="123"/>
      <c r="X1546" s="123"/>
      <c r="Y1546" s="123"/>
      <c r="Z1546" s="123"/>
      <c r="AA1546" s="123"/>
      <c r="AB1546" s="123"/>
      <c r="AC1546" s="123"/>
      <c r="AD1546" s="123"/>
      <c r="AE1546" s="123"/>
      <c r="AF1546" s="123"/>
      <c r="AG1546" s="123"/>
      <c r="AH1546" s="123"/>
      <c r="AI1546" s="123"/>
      <c r="AJ1546" s="123"/>
      <c r="AK1546" s="123"/>
      <c r="AL1546" s="123"/>
    </row>
    <row r="1547" s="9" customFormat="1" spans="1:38">
      <c r="A1547" s="47" t="s">
        <v>14</v>
      </c>
      <c r="B1547" s="50" t="s">
        <v>15</v>
      </c>
      <c r="C1547" s="50">
        <v>508</v>
      </c>
      <c r="D1547" s="91">
        <v>33903000000</v>
      </c>
      <c r="E1547" s="94">
        <v>162100000000</v>
      </c>
      <c r="F1547" s="39" t="s">
        <v>1601</v>
      </c>
      <c r="G1547" s="50">
        <v>50</v>
      </c>
      <c r="H1547" s="121">
        <v>125</v>
      </c>
      <c r="I1547" s="50" t="s">
        <v>1411</v>
      </c>
      <c r="J1547" s="50" t="s">
        <v>494</v>
      </c>
      <c r="K1547" s="122"/>
      <c r="L1547" s="123"/>
      <c r="M1547" s="123"/>
      <c r="N1547" s="123"/>
      <c r="O1547" s="123"/>
      <c r="P1547" s="123"/>
      <c r="Q1547" s="123"/>
      <c r="R1547" s="123"/>
      <c r="S1547" s="123"/>
      <c r="T1547" s="123"/>
      <c r="U1547" s="123"/>
      <c r="V1547" s="123"/>
      <c r="W1547" s="123"/>
      <c r="X1547" s="123"/>
      <c r="Y1547" s="123"/>
      <c r="Z1547" s="123"/>
      <c r="AA1547" s="123"/>
      <c r="AB1547" s="123"/>
      <c r="AC1547" s="123"/>
      <c r="AD1547" s="123"/>
      <c r="AE1547" s="123"/>
      <c r="AF1547" s="123"/>
      <c r="AG1547" s="123"/>
      <c r="AH1547" s="123"/>
      <c r="AI1547" s="123"/>
      <c r="AJ1547" s="123"/>
      <c r="AK1547" s="123"/>
      <c r="AL1547" s="123"/>
    </row>
    <row r="1548" s="9" customFormat="1" spans="1:38">
      <c r="A1548" s="47" t="s">
        <v>14</v>
      </c>
      <c r="B1548" s="50" t="s">
        <v>15</v>
      </c>
      <c r="C1548" s="50">
        <v>508</v>
      </c>
      <c r="D1548" s="91">
        <v>33903000000</v>
      </c>
      <c r="E1548" s="94">
        <v>162100000000</v>
      </c>
      <c r="F1548" s="39" t="s">
        <v>1602</v>
      </c>
      <c r="G1548" s="50">
        <v>50</v>
      </c>
      <c r="H1548" s="121">
        <v>125</v>
      </c>
      <c r="I1548" s="50" t="s">
        <v>1411</v>
      </c>
      <c r="J1548" s="50" t="s">
        <v>494</v>
      </c>
      <c r="K1548" s="122"/>
      <c r="L1548" s="123"/>
      <c r="M1548" s="123"/>
      <c r="N1548" s="123"/>
      <c r="O1548" s="123"/>
      <c r="P1548" s="123"/>
      <c r="Q1548" s="123"/>
      <c r="R1548" s="123"/>
      <c r="S1548" s="123"/>
      <c r="T1548" s="123"/>
      <c r="U1548" s="123"/>
      <c r="V1548" s="123"/>
      <c r="W1548" s="123"/>
      <c r="X1548" s="123"/>
      <c r="Y1548" s="123"/>
      <c r="Z1548" s="123"/>
      <c r="AA1548" s="123"/>
      <c r="AB1548" s="123"/>
      <c r="AC1548" s="123"/>
      <c r="AD1548" s="123"/>
      <c r="AE1548" s="123"/>
      <c r="AF1548" s="123"/>
      <c r="AG1548" s="123"/>
      <c r="AH1548" s="123"/>
      <c r="AI1548" s="123"/>
      <c r="AJ1548" s="123"/>
      <c r="AK1548" s="123"/>
      <c r="AL1548" s="123"/>
    </row>
    <row r="1549" s="9" customFormat="1" spans="1:38">
      <c r="A1549" s="47" t="s">
        <v>14</v>
      </c>
      <c r="B1549" s="50" t="s">
        <v>15</v>
      </c>
      <c r="C1549" s="50">
        <v>508</v>
      </c>
      <c r="D1549" s="91">
        <v>33903000000</v>
      </c>
      <c r="E1549" s="94">
        <v>162100000000</v>
      </c>
      <c r="F1549" s="39" t="s">
        <v>1603</v>
      </c>
      <c r="G1549" s="50">
        <v>50</v>
      </c>
      <c r="H1549" s="121">
        <v>125</v>
      </c>
      <c r="I1549" s="50" t="s">
        <v>1411</v>
      </c>
      <c r="J1549" s="50" t="s">
        <v>494</v>
      </c>
      <c r="K1549" s="122"/>
      <c r="L1549" s="123"/>
      <c r="M1549" s="123"/>
      <c r="N1549" s="123"/>
      <c r="O1549" s="123"/>
      <c r="P1549" s="123"/>
      <c r="Q1549" s="123"/>
      <c r="R1549" s="123"/>
      <c r="S1549" s="123"/>
      <c r="T1549" s="123"/>
      <c r="U1549" s="123"/>
      <c r="V1549" s="123"/>
      <c r="W1549" s="123"/>
      <c r="X1549" s="123"/>
      <c r="Y1549" s="123"/>
      <c r="Z1549" s="123"/>
      <c r="AA1549" s="123"/>
      <c r="AB1549" s="123"/>
      <c r="AC1549" s="123"/>
      <c r="AD1549" s="123"/>
      <c r="AE1549" s="123"/>
      <c r="AF1549" s="123"/>
      <c r="AG1549" s="123"/>
      <c r="AH1549" s="123"/>
      <c r="AI1549" s="123"/>
      <c r="AJ1549" s="123"/>
      <c r="AK1549" s="123"/>
      <c r="AL1549" s="123"/>
    </row>
    <row r="1550" s="9" customFormat="1" spans="1:38">
      <c r="A1550" s="47" t="s">
        <v>14</v>
      </c>
      <c r="B1550" s="50" t="s">
        <v>15</v>
      </c>
      <c r="C1550" s="50">
        <v>508</v>
      </c>
      <c r="D1550" s="91">
        <v>33903000000</v>
      </c>
      <c r="E1550" s="94">
        <v>162100000000</v>
      </c>
      <c r="F1550" s="39" t="s">
        <v>1604</v>
      </c>
      <c r="G1550" s="50">
        <v>50</v>
      </c>
      <c r="H1550" s="121">
        <v>125</v>
      </c>
      <c r="I1550" s="50" t="s">
        <v>1411</v>
      </c>
      <c r="J1550" s="50" t="s">
        <v>494</v>
      </c>
      <c r="K1550" s="122"/>
      <c r="L1550" s="123"/>
      <c r="M1550" s="123"/>
      <c r="N1550" s="123"/>
      <c r="O1550" s="123"/>
      <c r="P1550" s="123"/>
      <c r="Q1550" s="123"/>
      <c r="R1550" s="123"/>
      <c r="S1550" s="123"/>
      <c r="T1550" s="123"/>
      <c r="U1550" s="123"/>
      <c r="V1550" s="123"/>
      <c r="W1550" s="123"/>
      <c r="X1550" s="123"/>
      <c r="Y1550" s="123"/>
      <c r="Z1550" s="123"/>
      <c r="AA1550" s="123"/>
      <c r="AB1550" s="123"/>
      <c r="AC1550" s="123"/>
      <c r="AD1550" s="123"/>
      <c r="AE1550" s="123"/>
      <c r="AF1550" s="123"/>
      <c r="AG1550" s="123"/>
      <c r="AH1550" s="123"/>
      <c r="AI1550" s="123"/>
      <c r="AJ1550" s="123"/>
      <c r="AK1550" s="123"/>
      <c r="AL1550" s="123"/>
    </row>
    <row r="1551" s="9" customFormat="1" spans="1:38">
      <c r="A1551" s="47" t="s">
        <v>14</v>
      </c>
      <c r="B1551" s="50" t="s">
        <v>15</v>
      </c>
      <c r="C1551" s="50">
        <v>508</v>
      </c>
      <c r="D1551" s="91">
        <v>33903000000</v>
      </c>
      <c r="E1551" s="94">
        <v>162100000000</v>
      </c>
      <c r="F1551" s="39" t="s">
        <v>1605</v>
      </c>
      <c r="G1551" s="50">
        <v>50</v>
      </c>
      <c r="H1551" s="121">
        <v>125</v>
      </c>
      <c r="I1551" s="50" t="s">
        <v>1411</v>
      </c>
      <c r="J1551" s="50" t="s">
        <v>494</v>
      </c>
      <c r="K1551" s="122"/>
      <c r="L1551" s="123"/>
      <c r="M1551" s="123"/>
      <c r="N1551" s="123"/>
      <c r="O1551" s="123"/>
      <c r="P1551" s="123"/>
      <c r="Q1551" s="123"/>
      <c r="R1551" s="123"/>
      <c r="S1551" s="123"/>
      <c r="T1551" s="123"/>
      <c r="U1551" s="123"/>
      <c r="V1551" s="123"/>
      <c r="W1551" s="123"/>
      <c r="X1551" s="123"/>
      <c r="Y1551" s="123"/>
      <c r="Z1551" s="123"/>
      <c r="AA1551" s="123"/>
      <c r="AB1551" s="123"/>
      <c r="AC1551" s="123"/>
      <c r="AD1551" s="123"/>
      <c r="AE1551" s="123"/>
      <c r="AF1551" s="123"/>
      <c r="AG1551" s="123"/>
      <c r="AH1551" s="123"/>
      <c r="AI1551" s="123"/>
      <c r="AJ1551" s="123"/>
      <c r="AK1551" s="123"/>
      <c r="AL1551" s="123"/>
    </row>
    <row r="1552" s="9" customFormat="1" spans="1:38">
      <c r="A1552" s="47" t="s">
        <v>14</v>
      </c>
      <c r="B1552" s="50" t="s">
        <v>15</v>
      </c>
      <c r="C1552" s="50">
        <v>508</v>
      </c>
      <c r="D1552" s="91">
        <v>33903000000</v>
      </c>
      <c r="E1552" s="94">
        <v>162100000000</v>
      </c>
      <c r="F1552" s="39" t="s">
        <v>1606</v>
      </c>
      <c r="G1552" s="50">
        <v>50</v>
      </c>
      <c r="H1552" s="121">
        <v>125</v>
      </c>
      <c r="I1552" s="50" t="s">
        <v>1411</v>
      </c>
      <c r="J1552" s="50" t="s">
        <v>494</v>
      </c>
      <c r="K1552" s="122"/>
      <c r="L1552" s="123"/>
      <c r="M1552" s="123"/>
      <c r="N1552" s="123"/>
      <c r="O1552" s="123"/>
      <c r="P1552" s="123"/>
      <c r="Q1552" s="123"/>
      <c r="R1552" s="123"/>
      <c r="S1552" s="123"/>
      <c r="T1552" s="123"/>
      <c r="U1552" s="123"/>
      <c r="V1552" s="123"/>
      <c r="W1552" s="123"/>
      <c r="X1552" s="123"/>
      <c r="Y1552" s="123"/>
      <c r="Z1552" s="123"/>
      <c r="AA1552" s="123"/>
      <c r="AB1552" s="123"/>
      <c r="AC1552" s="123"/>
      <c r="AD1552" s="123"/>
      <c r="AE1552" s="123"/>
      <c r="AF1552" s="123"/>
      <c r="AG1552" s="123"/>
      <c r="AH1552" s="123"/>
      <c r="AI1552" s="123"/>
      <c r="AJ1552" s="123"/>
      <c r="AK1552" s="123"/>
      <c r="AL1552" s="123"/>
    </row>
    <row r="1553" s="9" customFormat="1" spans="1:38">
      <c r="A1553" s="47" t="s">
        <v>14</v>
      </c>
      <c r="B1553" s="50" t="s">
        <v>15</v>
      </c>
      <c r="C1553" s="50">
        <v>508</v>
      </c>
      <c r="D1553" s="91">
        <v>33903000000</v>
      </c>
      <c r="E1553" s="94">
        <v>162100000000</v>
      </c>
      <c r="F1553" s="39" t="s">
        <v>1607</v>
      </c>
      <c r="G1553" s="50">
        <v>50</v>
      </c>
      <c r="H1553" s="121">
        <v>125</v>
      </c>
      <c r="I1553" s="50" t="s">
        <v>1411</v>
      </c>
      <c r="J1553" s="50" t="s">
        <v>494</v>
      </c>
      <c r="K1553" s="122"/>
      <c r="L1553" s="123"/>
      <c r="M1553" s="123"/>
      <c r="N1553" s="123"/>
      <c r="O1553" s="123"/>
      <c r="P1553" s="123"/>
      <c r="Q1553" s="123"/>
      <c r="R1553" s="123"/>
      <c r="S1553" s="123"/>
      <c r="T1553" s="123"/>
      <c r="U1553" s="123"/>
      <c r="V1553" s="123"/>
      <c r="W1553" s="123"/>
      <c r="X1553" s="123"/>
      <c r="Y1553" s="123"/>
      <c r="Z1553" s="123"/>
      <c r="AA1553" s="123"/>
      <c r="AB1553" s="123"/>
      <c r="AC1553" s="123"/>
      <c r="AD1553" s="123"/>
      <c r="AE1553" s="123"/>
      <c r="AF1553" s="123"/>
      <c r="AG1553" s="123"/>
      <c r="AH1553" s="123"/>
      <c r="AI1553" s="123"/>
      <c r="AJ1553" s="123"/>
      <c r="AK1553" s="123"/>
      <c r="AL1553" s="123"/>
    </row>
    <row r="1554" s="9" customFormat="1" spans="1:38">
      <c r="A1554" s="47" t="s">
        <v>14</v>
      </c>
      <c r="B1554" s="50" t="s">
        <v>15</v>
      </c>
      <c r="C1554" s="50">
        <v>508</v>
      </c>
      <c r="D1554" s="91">
        <v>33903000000</v>
      </c>
      <c r="E1554" s="94">
        <v>162100000000</v>
      </c>
      <c r="F1554" s="39" t="s">
        <v>1608</v>
      </c>
      <c r="G1554" s="50">
        <v>50</v>
      </c>
      <c r="H1554" s="121">
        <v>125</v>
      </c>
      <c r="I1554" s="50" t="s">
        <v>1411</v>
      </c>
      <c r="J1554" s="50" t="s">
        <v>494</v>
      </c>
      <c r="K1554" s="122"/>
      <c r="L1554" s="123"/>
      <c r="M1554" s="123"/>
      <c r="N1554" s="123"/>
      <c r="O1554" s="123"/>
      <c r="P1554" s="123"/>
      <c r="Q1554" s="123"/>
      <c r="R1554" s="123"/>
      <c r="S1554" s="123"/>
      <c r="T1554" s="123"/>
      <c r="U1554" s="123"/>
      <c r="V1554" s="123"/>
      <c r="W1554" s="123"/>
      <c r="X1554" s="123"/>
      <c r="Y1554" s="123"/>
      <c r="Z1554" s="123"/>
      <c r="AA1554" s="123"/>
      <c r="AB1554" s="123"/>
      <c r="AC1554" s="123"/>
      <c r="AD1554" s="123"/>
      <c r="AE1554" s="123"/>
      <c r="AF1554" s="123"/>
      <c r="AG1554" s="123"/>
      <c r="AH1554" s="123"/>
      <c r="AI1554" s="123"/>
      <c r="AJ1554" s="123"/>
      <c r="AK1554" s="123"/>
      <c r="AL1554" s="123"/>
    </row>
    <row r="1555" s="9" customFormat="1" spans="1:38">
      <c r="A1555" s="47" t="s">
        <v>14</v>
      </c>
      <c r="B1555" s="50" t="s">
        <v>15</v>
      </c>
      <c r="C1555" s="50">
        <v>508</v>
      </c>
      <c r="D1555" s="91">
        <v>33903000000</v>
      </c>
      <c r="E1555" s="94">
        <v>162100000000</v>
      </c>
      <c r="F1555" s="39" t="s">
        <v>1609</v>
      </c>
      <c r="G1555" s="50">
        <v>50</v>
      </c>
      <c r="H1555" s="121">
        <v>125</v>
      </c>
      <c r="I1555" s="50" t="s">
        <v>1411</v>
      </c>
      <c r="J1555" s="50" t="s">
        <v>494</v>
      </c>
      <c r="K1555" s="122"/>
      <c r="L1555" s="123"/>
      <c r="M1555" s="123"/>
      <c r="N1555" s="123"/>
      <c r="O1555" s="123"/>
      <c r="P1555" s="123"/>
      <c r="Q1555" s="123"/>
      <c r="R1555" s="123"/>
      <c r="S1555" s="123"/>
      <c r="T1555" s="123"/>
      <c r="U1555" s="123"/>
      <c r="V1555" s="123"/>
      <c r="W1555" s="123"/>
      <c r="X1555" s="123"/>
      <c r="Y1555" s="123"/>
      <c r="Z1555" s="123"/>
      <c r="AA1555" s="123"/>
      <c r="AB1555" s="123"/>
      <c r="AC1555" s="123"/>
      <c r="AD1555" s="123"/>
      <c r="AE1555" s="123"/>
      <c r="AF1555" s="123"/>
      <c r="AG1555" s="123"/>
      <c r="AH1555" s="123"/>
      <c r="AI1555" s="123"/>
      <c r="AJ1555" s="123"/>
      <c r="AK1555" s="123"/>
      <c r="AL1555" s="123"/>
    </row>
    <row r="1556" s="9" customFormat="1" spans="1:38">
      <c r="A1556" s="47" t="s">
        <v>14</v>
      </c>
      <c r="B1556" s="50" t="s">
        <v>15</v>
      </c>
      <c r="C1556" s="50">
        <v>508</v>
      </c>
      <c r="D1556" s="91">
        <v>33903000000</v>
      </c>
      <c r="E1556" s="94">
        <v>162100000000</v>
      </c>
      <c r="F1556" s="39" t="s">
        <v>1610</v>
      </c>
      <c r="G1556" s="50">
        <v>50</v>
      </c>
      <c r="H1556" s="121">
        <v>125</v>
      </c>
      <c r="I1556" s="50" t="s">
        <v>1411</v>
      </c>
      <c r="J1556" s="50" t="s">
        <v>494</v>
      </c>
      <c r="K1556" s="122"/>
      <c r="L1556" s="123"/>
      <c r="M1556" s="123"/>
      <c r="N1556" s="123"/>
      <c r="O1556" s="123"/>
      <c r="P1556" s="123"/>
      <c r="Q1556" s="123"/>
      <c r="R1556" s="123"/>
      <c r="S1556" s="123"/>
      <c r="T1556" s="123"/>
      <c r="U1556" s="123"/>
      <c r="V1556" s="123"/>
      <c r="W1556" s="123"/>
      <c r="X1556" s="123"/>
      <c r="Y1556" s="123"/>
      <c r="Z1556" s="123"/>
      <c r="AA1556" s="123"/>
      <c r="AB1556" s="123"/>
      <c r="AC1556" s="123"/>
      <c r="AD1556" s="123"/>
      <c r="AE1556" s="123"/>
      <c r="AF1556" s="123"/>
      <c r="AG1556" s="123"/>
      <c r="AH1556" s="123"/>
      <c r="AI1556" s="123"/>
      <c r="AJ1556" s="123"/>
      <c r="AK1556" s="123"/>
      <c r="AL1556" s="123"/>
    </row>
    <row r="1557" s="9" customFormat="1" spans="1:38">
      <c r="A1557" s="47" t="s">
        <v>14</v>
      </c>
      <c r="B1557" s="50" t="s">
        <v>15</v>
      </c>
      <c r="C1557" s="50">
        <v>508</v>
      </c>
      <c r="D1557" s="91">
        <v>33903000000</v>
      </c>
      <c r="E1557" s="94">
        <v>162100000000</v>
      </c>
      <c r="F1557" s="39" t="s">
        <v>1611</v>
      </c>
      <c r="G1557" s="50">
        <v>50</v>
      </c>
      <c r="H1557" s="121">
        <v>125</v>
      </c>
      <c r="I1557" s="50" t="s">
        <v>1411</v>
      </c>
      <c r="J1557" s="50" t="s">
        <v>494</v>
      </c>
      <c r="K1557" s="122"/>
      <c r="L1557" s="123"/>
      <c r="M1557" s="123"/>
      <c r="N1557" s="123"/>
      <c r="O1557" s="123"/>
      <c r="P1557" s="123"/>
      <c r="Q1557" s="123"/>
      <c r="R1557" s="123"/>
      <c r="S1557" s="123"/>
      <c r="T1557" s="123"/>
      <c r="U1557" s="123"/>
      <c r="V1557" s="123"/>
      <c r="W1557" s="123"/>
      <c r="X1557" s="123"/>
      <c r="Y1557" s="123"/>
      <c r="Z1557" s="123"/>
      <c r="AA1557" s="123"/>
      <c r="AB1557" s="123"/>
      <c r="AC1557" s="123"/>
      <c r="AD1557" s="123"/>
      <c r="AE1557" s="123"/>
      <c r="AF1557" s="123"/>
      <c r="AG1557" s="123"/>
      <c r="AH1557" s="123"/>
      <c r="AI1557" s="123"/>
      <c r="AJ1557" s="123"/>
      <c r="AK1557" s="123"/>
      <c r="AL1557" s="123"/>
    </row>
    <row r="1558" s="9" customFormat="1" spans="1:38">
      <c r="A1558" s="47" t="s">
        <v>14</v>
      </c>
      <c r="B1558" s="50" t="s">
        <v>15</v>
      </c>
      <c r="C1558" s="50">
        <v>508</v>
      </c>
      <c r="D1558" s="91">
        <v>33903000000</v>
      </c>
      <c r="E1558" s="94">
        <v>162100000000</v>
      </c>
      <c r="F1558" s="39" t="s">
        <v>1612</v>
      </c>
      <c r="G1558" s="50">
        <v>20</v>
      </c>
      <c r="H1558" s="121">
        <v>100</v>
      </c>
      <c r="I1558" s="50" t="s">
        <v>1411</v>
      </c>
      <c r="J1558" s="50" t="s">
        <v>494</v>
      </c>
      <c r="K1558" s="122"/>
      <c r="L1558" s="123"/>
      <c r="M1558" s="123"/>
      <c r="N1558" s="123"/>
      <c r="O1558" s="123"/>
      <c r="P1558" s="123"/>
      <c r="Q1558" s="123"/>
      <c r="R1558" s="123"/>
      <c r="S1558" s="123"/>
      <c r="T1558" s="123"/>
      <c r="U1558" s="123"/>
      <c r="V1558" s="123"/>
      <c r="W1558" s="123"/>
      <c r="X1558" s="123"/>
      <c r="Y1558" s="123"/>
      <c r="Z1558" s="123"/>
      <c r="AA1558" s="123"/>
      <c r="AB1558" s="123"/>
      <c r="AC1558" s="123"/>
      <c r="AD1558" s="123"/>
      <c r="AE1558" s="123"/>
      <c r="AF1558" s="123"/>
      <c r="AG1558" s="123"/>
      <c r="AH1558" s="123"/>
      <c r="AI1558" s="123"/>
      <c r="AJ1558" s="123"/>
      <c r="AK1558" s="123"/>
      <c r="AL1558" s="123"/>
    </row>
    <row r="1559" s="9" customFormat="1" spans="1:38">
      <c r="A1559" s="47" t="s">
        <v>14</v>
      </c>
      <c r="B1559" s="50" t="s">
        <v>15</v>
      </c>
      <c r="C1559" s="50">
        <v>508</v>
      </c>
      <c r="D1559" s="91">
        <v>33903000000</v>
      </c>
      <c r="E1559" s="94">
        <v>162100000000</v>
      </c>
      <c r="F1559" s="39" t="s">
        <v>1613</v>
      </c>
      <c r="G1559" s="50">
        <v>20</v>
      </c>
      <c r="H1559" s="121">
        <v>100</v>
      </c>
      <c r="I1559" s="50" t="s">
        <v>1411</v>
      </c>
      <c r="J1559" s="50" t="s">
        <v>494</v>
      </c>
      <c r="K1559" s="122"/>
      <c r="L1559" s="123"/>
      <c r="M1559" s="123"/>
      <c r="N1559" s="123"/>
      <c r="O1559" s="123"/>
      <c r="P1559" s="123"/>
      <c r="Q1559" s="123"/>
      <c r="R1559" s="123"/>
      <c r="S1559" s="123"/>
      <c r="T1559" s="123"/>
      <c r="U1559" s="123"/>
      <c r="V1559" s="123"/>
      <c r="W1559" s="123"/>
      <c r="X1559" s="123"/>
      <c r="Y1559" s="123"/>
      <c r="Z1559" s="123"/>
      <c r="AA1559" s="123"/>
      <c r="AB1559" s="123"/>
      <c r="AC1559" s="123"/>
      <c r="AD1559" s="123"/>
      <c r="AE1559" s="123"/>
      <c r="AF1559" s="123"/>
      <c r="AG1559" s="123"/>
      <c r="AH1559" s="123"/>
      <c r="AI1559" s="123"/>
      <c r="AJ1559" s="123"/>
      <c r="AK1559" s="123"/>
      <c r="AL1559" s="123"/>
    </row>
    <row r="1560" s="9" customFormat="1" spans="1:38">
      <c r="A1560" s="47" t="s">
        <v>14</v>
      </c>
      <c r="B1560" s="50" t="s">
        <v>15</v>
      </c>
      <c r="C1560" s="50">
        <v>508</v>
      </c>
      <c r="D1560" s="91">
        <v>33903000000</v>
      </c>
      <c r="E1560" s="94">
        <v>162100000000</v>
      </c>
      <c r="F1560" s="39" t="s">
        <v>1614</v>
      </c>
      <c r="G1560" s="50">
        <v>20</v>
      </c>
      <c r="H1560" s="121">
        <v>1200</v>
      </c>
      <c r="I1560" s="50" t="s">
        <v>1411</v>
      </c>
      <c r="J1560" s="50" t="s">
        <v>494</v>
      </c>
      <c r="K1560" s="122"/>
      <c r="L1560" s="123"/>
      <c r="M1560" s="123"/>
      <c r="N1560" s="123"/>
      <c r="O1560" s="123"/>
      <c r="P1560" s="123"/>
      <c r="Q1560" s="123"/>
      <c r="R1560" s="123"/>
      <c r="S1560" s="123"/>
      <c r="T1560" s="123"/>
      <c r="U1560" s="123"/>
      <c r="V1560" s="123"/>
      <c r="W1560" s="123"/>
      <c r="X1560" s="123"/>
      <c r="Y1560" s="123"/>
      <c r="Z1560" s="123"/>
      <c r="AA1560" s="123"/>
      <c r="AB1560" s="123"/>
      <c r="AC1560" s="123"/>
      <c r="AD1560" s="123"/>
      <c r="AE1560" s="123"/>
      <c r="AF1560" s="123"/>
      <c r="AG1560" s="123"/>
      <c r="AH1560" s="123"/>
      <c r="AI1560" s="123"/>
      <c r="AJ1560" s="123"/>
      <c r="AK1560" s="123"/>
      <c r="AL1560" s="123"/>
    </row>
    <row r="1561" s="9" customFormat="1" ht="30" spans="1:38">
      <c r="A1561" s="47" t="s">
        <v>14</v>
      </c>
      <c r="B1561" s="50" t="s">
        <v>15</v>
      </c>
      <c r="C1561" s="50">
        <v>508</v>
      </c>
      <c r="D1561" s="91">
        <v>33903000000</v>
      </c>
      <c r="E1561" s="94">
        <v>162100000000</v>
      </c>
      <c r="F1561" s="39" t="s">
        <v>1615</v>
      </c>
      <c r="G1561" s="50">
        <v>6</v>
      </c>
      <c r="H1561" s="121">
        <v>150</v>
      </c>
      <c r="I1561" s="50" t="s">
        <v>1411</v>
      </c>
      <c r="J1561" s="50" t="s">
        <v>494</v>
      </c>
      <c r="K1561" s="122"/>
      <c r="L1561" s="123"/>
      <c r="M1561" s="123"/>
      <c r="N1561" s="123"/>
      <c r="O1561" s="123"/>
      <c r="P1561" s="123"/>
      <c r="Q1561" s="123"/>
      <c r="R1561" s="123"/>
      <c r="S1561" s="123"/>
      <c r="T1561" s="123"/>
      <c r="U1561" s="123"/>
      <c r="V1561" s="123"/>
      <c r="W1561" s="123"/>
      <c r="X1561" s="123"/>
      <c r="Y1561" s="123"/>
      <c r="Z1561" s="123"/>
      <c r="AA1561" s="123"/>
      <c r="AB1561" s="123"/>
      <c r="AC1561" s="123"/>
      <c r="AD1561" s="123"/>
      <c r="AE1561" s="123"/>
      <c r="AF1561" s="123"/>
      <c r="AG1561" s="123"/>
      <c r="AH1561" s="123"/>
      <c r="AI1561" s="123"/>
      <c r="AJ1561" s="123"/>
      <c r="AK1561" s="123"/>
      <c r="AL1561" s="123"/>
    </row>
    <row r="1562" s="9" customFormat="1" spans="1:38">
      <c r="A1562" s="47" t="s">
        <v>14</v>
      </c>
      <c r="B1562" s="50" t="s">
        <v>15</v>
      </c>
      <c r="C1562" s="50">
        <v>508</v>
      </c>
      <c r="D1562" s="91">
        <v>33903000000</v>
      </c>
      <c r="E1562" s="94">
        <v>162100000000</v>
      </c>
      <c r="F1562" s="39" t="s">
        <v>1616</v>
      </c>
      <c r="G1562" s="50">
        <v>10</v>
      </c>
      <c r="H1562" s="121">
        <v>70</v>
      </c>
      <c r="I1562" s="50" t="s">
        <v>1411</v>
      </c>
      <c r="J1562" s="50" t="s">
        <v>494</v>
      </c>
      <c r="K1562" s="122"/>
      <c r="L1562" s="123"/>
      <c r="M1562" s="123"/>
      <c r="N1562" s="123"/>
      <c r="O1562" s="123"/>
      <c r="P1562" s="123"/>
      <c r="Q1562" s="123"/>
      <c r="R1562" s="123"/>
      <c r="S1562" s="123"/>
      <c r="T1562" s="123"/>
      <c r="U1562" s="123"/>
      <c r="V1562" s="123"/>
      <c r="W1562" s="123"/>
      <c r="X1562" s="123"/>
      <c r="Y1562" s="123"/>
      <c r="Z1562" s="123"/>
      <c r="AA1562" s="123"/>
      <c r="AB1562" s="123"/>
      <c r="AC1562" s="123"/>
      <c r="AD1562" s="123"/>
      <c r="AE1562" s="123"/>
      <c r="AF1562" s="123"/>
      <c r="AG1562" s="123"/>
      <c r="AH1562" s="123"/>
      <c r="AI1562" s="123"/>
      <c r="AJ1562" s="123"/>
      <c r="AK1562" s="123"/>
      <c r="AL1562" s="123"/>
    </row>
    <row r="1563" s="9" customFormat="1" spans="1:38">
      <c r="A1563" s="47" t="s">
        <v>14</v>
      </c>
      <c r="B1563" s="50" t="s">
        <v>15</v>
      </c>
      <c r="C1563" s="50">
        <v>508</v>
      </c>
      <c r="D1563" s="91">
        <v>33903000000</v>
      </c>
      <c r="E1563" s="94">
        <v>162100000000</v>
      </c>
      <c r="F1563" s="39" t="s">
        <v>1617</v>
      </c>
      <c r="G1563" s="50">
        <v>10</v>
      </c>
      <c r="H1563" s="121">
        <v>150</v>
      </c>
      <c r="I1563" s="50" t="s">
        <v>1411</v>
      </c>
      <c r="J1563" s="50" t="s">
        <v>494</v>
      </c>
      <c r="K1563" s="122"/>
      <c r="L1563" s="123"/>
      <c r="M1563" s="123"/>
      <c r="N1563" s="123"/>
      <c r="O1563" s="123"/>
      <c r="P1563" s="123"/>
      <c r="Q1563" s="123"/>
      <c r="R1563" s="123"/>
      <c r="S1563" s="123"/>
      <c r="T1563" s="123"/>
      <c r="U1563" s="123"/>
      <c r="V1563" s="123"/>
      <c r="W1563" s="123"/>
      <c r="X1563" s="123"/>
      <c r="Y1563" s="123"/>
      <c r="Z1563" s="123"/>
      <c r="AA1563" s="123"/>
      <c r="AB1563" s="123"/>
      <c r="AC1563" s="123"/>
      <c r="AD1563" s="123"/>
      <c r="AE1563" s="123"/>
      <c r="AF1563" s="123"/>
      <c r="AG1563" s="123"/>
      <c r="AH1563" s="123"/>
      <c r="AI1563" s="123"/>
      <c r="AJ1563" s="123"/>
      <c r="AK1563" s="123"/>
      <c r="AL1563" s="123"/>
    </row>
    <row r="1564" s="9" customFormat="1" spans="1:38">
      <c r="A1564" s="47" t="s">
        <v>14</v>
      </c>
      <c r="B1564" s="50" t="s">
        <v>15</v>
      </c>
      <c r="C1564" s="50">
        <v>508</v>
      </c>
      <c r="D1564" s="91">
        <v>33903000000</v>
      </c>
      <c r="E1564" s="94">
        <v>162100000000</v>
      </c>
      <c r="F1564" s="39" t="s">
        <v>1618</v>
      </c>
      <c r="G1564" s="50">
        <v>20</v>
      </c>
      <c r="H1564" s="121">
        <v>50</v>
      </c>
      <c r="I1564" s="50" t="s">
        <v>1411</v>
      </c>
      <c r="J1564" s="50" t="s">
        <v>494</v>
      </c>
      <c r="K1564" s="122"/>
      <c r="L1564" s="123"/>
      <c r="M1564" s="123"/>
      <c r="N1564" s="123"/>
      <c r="O1564" s="123"/>
      <c r="P1564" s="123"/>
      <c r="Q1564" s="123"/>
      <c r="R1564" s="123"/>
      <c r="S1564" s="123"/>
      <c r="T1564" s="123"/>
      <c r="U1564" s="123"/>
      <c r="V1564" s="123"/>
      <c r="W1564" s="123"/>
      <c r="X1564" s="123"/>
      <c r="Y1564" s="123"/>
      <c r="Z1564" s="123"/>
      <c r="AA1564" s="123"/>
      <c r="AB1564" s="123"/>
      <c r="AC1564" s="123"/>
      <c r="AD1564" s="123"/>
      <c r="AE1564" s="123"/>
      <c r="AF1564" s="123"/>
      <c r="AG1564" s="123"/>
      <c r="AH1564" s="123"/>
      <c r="AI1564" s="123"/>
      <c r="AJ1564" s="123"/>
      <c r="AK1564" s="123"/>
      <c r="AL1564" s="123"/>
    </row>
    <row r="1565" s="9" customFormat="1" spans="1:38">
      <c r="A1565" s="47" t="s">
        <v>14</v>
      </c>
      <c r="B1565" s="50" t="s">
        <v>15</v>
      </c>
      <c r="C1565" s="50">
        <v>508</v>
      </c>
      <c r="D1565" s="91">
        <v>33903000000</v>
      </c>
      <c r="E1565" s="94">
        <v>162100000000</v>
      </c>
      <c r="F1565" s="39" t="s">
        <v>1619</v>
      </c>
      <c r="G1565" s="50">
        <v>20</v>
      </c>
      <c r="H1565" s="121">
        <v>50</v>
      </c>
      <c r="I1565" s="50" t="s">
        <v>1411</v>
      </c>
      <c r="J1565" s="50" t="s">
        <v>494</v>
      </c>
      <c r="K1565" s="122"/>
      <c r="L1565" s="123"/>
      <c r="M1565" s="123"/>
      <c r="N1565" s="123"/>
      <c r="O1565" s="123"/>
      <c r="P1565" s="123"/>
      <c r="Q1565" s="123"/>
      <c r="R1565" s="123"/>
      <c r="S1565" s="123"/>
      <c r="T1565" s="123"/>
      <c r="U1565" s="123"/>
      <c r="V1565" s="123"/>
      <c r="W1565" s="123"/>
      <c r="X1565" s="123"/>
      <c r="Y1565" s="123"/>
      <c r="Z1565" s="123"/>
      <c r="AA1565" s="123"/>
      <c r="AB1565" s="123"/>
      <c r="AC1565" s="123"/>
      <c r="AD1565" s="123"/>
      <c r="AE1565" s="123"/>
      <c r="AF1565" s="123"/>
      <c r="AG1565" s="123"/>
      <c r="AH1565" s="123"/>
      <c r="AI1565" s="123"/>
      <c r="AJ1565" s="123"/>
      <c r="AK1565" s="123"/>
      <c r="AL1565" s="123"/>
    </row>
    <row r="1566" s="9" customFormat="1" spans="1:38">
      <c r="A1566" s="47" t="s">
        <v>14</v>
      </c>
      <c r="B1566" s="50" t="s">
        <v>15</v>
      </c>
      <c r="C1566" s="50">
        <v>508</v>
      </c>
      <c r="D1566" s="91">
        <v>33903000000</v>
      </c>
      <c r="E1566" s="94">
        <v>162100000000</v>
      </c>
      <c r="F1566" s="39" t="s">
        <v>1620</v>
      </c>
      <c r="G1566" s="50">
        <v>20</v>
      </c>
      <c r="H1566" s="121">
        <v>50</v>
      </c>
      <c r="I1566" s="50" t="s">
        <v>1411</v>
      </c>
      <c r="J1566" s="50" t="s">
        <v>494</v>
      </c>
      <c r="K1566" s="122"/>
      <c r="L1566" s="123"/>
      <c r="M1566" s="123"/>
      <c r="N1566" s="123"/>
      <c r="O1566" s="123"/>
      <c r="P1566" s="123"/>
      <c r="Q1566" s="123"/>
      <c r="R1566" s="123"/>
      <c r="S1566" s="123"/>
      <c r="T1566" s="123"/>
      <c r="U1566" s="123"/>
      <c r="V1566" s="123"/>
      <c r="W1566" s="123"/>
      <c r="X1566" s="123"/>
      <c r="Y1566" s="123"/>
      <c r="Z1566" s="123"/>
      <c r="AA1566" s="123"/>
      <c r="AB1566" s="123"/>
      <c r="AC1566" s="123"/>
      <c r="AD1566" s="123"/>
      <c r="AE1566" s="123"/>
      <c r="AF1566" s="123"/>
      <c r="AG1566" s="123"/>
      <c r="AH1566" s="123"/>
      <c r="AI1566" s="123"/>
      <c r="AJ1566" s="123"/>
      <c r="AK1566" s="123"/>
      <c r="AL1566" s="123"/>
    </row>
    <row r="1567" s="9" customFormat="1" spans="1:38">
      <c r="A1567" s="47" t="s">
        <v>14</v>
      </c>
      <c r="B1567" s="50" t="s">
        <v>15</v>
      </c>
      <c r="C1567" s="50">
        <v>508</v>
      </c>
      <c r="D1567" s="91">
        <v>33903000000</v>
      </c>
      <c r="E1567" s="94">
        <v>162100000000</v>
      </c>
      <c r="F1567" s="39" t="s">
        <v>1621</v>
      </c>
      <c r="G1567" s="50">
        <v>20</v>
      </c>
      <c r="H1567" s="121">
        <v>50</v>
      </c>
      <c r="I1567" s="50" t="s">
        <v>1411</v>
      </c>
      <c r="J1567" s="50" t="s">
        <v>494</v>
      </c>
      <c r="K1567" s="122"/>
      <c r="L1567" s="123"/>
      <c r="M1567" s="123"/>
      <c r="N1567" s="123"/>
      <c r="O1567" s="123"/>
      <c r="P1567" s="123"/>
      <c r="Q1567" s="123"/>
      <c r="R1567" s="123"/>
      <c r="S1567" s="123"/>
      <c r="T1567" s="123"/>
      <c r="U1567" s="123"/>
      <c r="V1567" s="123"/>
      <c r="W1567" s="123"/>
      <c r="X1567" s="123"/>
      <c r="Y1567" s="123"/>
      <c r="Z1567" s="123"/>
      <c r="AA1567" s="123"/>
      <c r="AB1567" s="123"/>
      <c r="AC1567" s="123"/>
      <c r="AD1567" s="123"/>
      <c r="AE1567" s="123"/>
      <c r="AF1567" s="123"/>
      <c r="AG1567" s="123"/>
      <c r="AH1567" s="123"/>
      <c r="AI1567" s="123"/>
      <c r="AJ1567" s="123"/>
      <c r="AK1567" s="123"/>
      <c r="AL1567" s="123"/>
    </row>
    <row r="1568" s="9" customFormat="1" spans="1:38">
      <c r="A1568" s="47" t="s">
        <v>14</v>
      </c>
      <c r="B1568" s="50" t="s">
        <v>15</v>
      </c>
      <c r="C1568" s="50">
        <v>508</v>
      </c>
      <c r="D1568" s="91">
        <v>33903000000</v>
      </c>
      <c r="E1568" s="94">
        <v>162100000000</v>
      </c>
      <c r="F1568" s="39" t="s">
        <v>1622</v>
      </c>
      <c r="G1568" s="50">
        <v>20</v>
      </c>
      <c r="H1568" s="121">
        <v>50</v>
      </c>
      <c r="I1568" s="50" t="s">
        <v>1411</v>
      </c>
      <c r="J1568" s="50" t="s">
        <v>494</v>
      </c>
      <c r="K1568" s="122"/>
      <c r="L1568" s="123"/>
      <c r="M1568" s="123"/>
      <c r="N1568" s="123"/>
      <c r="O1568" s="123"/>
      <c r="P1568" s="123"/>
      <c r="Q1568" s="123"/>
      <c r="R1568" s="123"/>
      <c r="S1568" s="123"/>
      <c r="T1568" s="123"/>
      <c r="U1568" s="123"/>
      <c r="V1568" s="123"/>
      <c r="W1568" s="123"/>
      <c r="X1568" s="123"/>
      <c r="Y1568" s="123"/>
      <c r="Z1568" s="123"/>
      <c r="AA1568" s="123"/>
      <c r="AB1568" s="123"/>
      <c r="AC1568" s="123"/>
      <c r="AD1568" s="123"/>
      <c r="AE1568" s="123"/>
      <c r="AF1568" s="123"/>
      <c r="AG1568" s="123"/>
      <c r="AH1568" s="123"/>
      <c r="AI1568" s="123"/>
      <c r="AJ1568" s="123"/>
      <c r="AK1568" s="123"/>
      <c r="AL1568" s="123"/>
    </row>
    <row r="1569" s="9" customFormat="1" spans="1:38">
      <c r="A1569" s="47" t="s">
        <v>14</v>
      </c>
      <c r="B1569" s="50" t="s">
        <v>15</v>
      </c>
      <c r="C1569" s="50">
        <v>508</v>
      </c>
      <c r="D1569" s="91">
        <v>33903000000</v>
      </c>
      <c r="E1569" s="94">
        <v>162100000000</v>
      </c>
      <c r="F1569" s="39" t="s">
        <v>1623</v>
      </c>
      <c r="G1569" s="50">
        <v>60</v>
      </c>
      <c r="H1569" s="121">
        <v>78</v>
      </c>
      <c r="I1569" s="50" t="s">
        <v>1411</v>
      </c>
      <c r="J1569" s="50" t="s">
        <v>494</v>
      </c>
      <c r="K1569" s="122"/>
      <c r="L1569" s="123"/>
      <c r="M1569" s="123"/>
      <c r="N1569" s="123"/>
      <c r="O1569" s="123"/>
      <c r="P1569" s="123"/>
      <c r="Q1569" s="123"/>
      <c r="R1569" s="123"/>
      <c r="S1569" s="123"/>
      <c r="T1569" s="123"/>
      <c r="U1569" s="123"/>
      <c r="V1569" s="123"/>
      <c r="W1569" s="123"/>
      <c r="X1569" s="123"/>
      <c r="Y1569" s="123"/>
      <c r="Z1569" s="123"/>
      <c r="AA1569" s="123"/>
      <c r="AB1569" s="123"/>
      <c r="AC1569" s="123"/>
      <c r="AD1569" s="123"/>
      <c r="AE1569" s="123"/>
      <c r="AF1569" s="123"/>
      <c r="AG1569" s="123"/>
      <c r="AH1569" s="123"/>
      <c r="AI1569" s="123"/>
      <c r="AJ1569" s="123"/>
      <c r="AK1569" s="123"/>
      <c r="AL1569" s="123"/>
    </row>
    <row r="1570" s="9" customFormat="1" spans="1:38">
      <c r="A1570" s="47" t="s">
        <v>14</v>
      </c>
      <c r="B1570" s="50" t="s">
        <v>15</v>
      </c>
      <c r="C1570" s="50">
        <v>508</v>
      </c>
      <c r="D1570" s="91">
        <v>33903000000</v>
      </c>
      <c r="E1570" s="94">
        <v>162100000000</v>
      </c>
      <c r="F1570" s="39" t="s">
        <v>1624</v>
      </c>
      <c r="G1570" s="50">
        <v>5</v>
      </c>
      <c r="H1570" s="121">
        <v>120</v>
      </c>
      <c r="I1570" s="50" t="s">
        <v>1411</v>
      </c>
      <c r="J1570" s="50" t="s">
        <v>494</v>
      </c>
      <c r="K1570" s="122"/>
      <c r="L1570" s="123"/>
      <c r="M1570" s="123"/>
      <c r="N1570" s="123"/>
      <c r="O1570" s="123"/>
      <c r="P1570" s="123"/>
      <c r="Q1570" s="123"/>
      <c r="R1570" s="123"/>
      <c r="S1570" s="123"/>
      <c r="T1570" s="123"/>
      <c r="U1570" s="123"/>
      <c r="V1570" s="123"/>
      <c r="W1570" s="123"/>
      <c r="X1570" s="123"/>
      <c r="Y1570" s="123"/>
      <c r="Z1570" s="123"/>
      <c r="AA1570" s="123"/>
      <c r="AB1570" s="123"/>
      <c r="AC1570" s="123"/>
      <c r="AD1570" s="123"/>
      <c r="AE1570" s="123"/>
      <c r="AF1570" s="123"/>
      <c r="AG1570" s="123"/>
      <c r="AH1570" s="123"/>
      <c r="AI1570" s="123"/>
      <c r="AJ1570" s="123"/>
      <c r="AK1570" s="123"/>
      <c r="AL1570" s="123"/>
    </row>
    <row r="1571" s="9" customFormat="1" spans="1:38">
      <c r="A1571" s="47" t="s">
        <v>14</v>
      </c>
      <c r="B1571" s="50" t="s">
        <v>15</v>
      </c>
      <c r="C1571" s="50">
        <v>508</v>
      </c>
      <c r="D1571" s="91">
        <v>33903000000</v>
      </c>
      <c r="E1571" s="94">
        <v>162100000000</v>
      </c>
      <c r="F1571" s="39" t="s">
        <v>1625</v>
      </c>
      <c r="G1571" s="50">
        <v>5</v>
      </c>
      <c r="H1571" s="121">
        <v>120</v>
      </c>
      <c r="I1571" s="50" t="s">
        <v>1411</v>
      </c>
      <c r="J1571" s="50" t="s">
        <v>494</v>
      </c>
      <c r="K1571" s="122"/>
      <c r="L1571" s="123"/>
      <c r="M1571" s="123"/>
      <c r="N1571" s="123"/>
      <c r="O1571" s="123"/>
      <c r="P1571" s="123"/>
      <c r="Q1571" s="123"/>
      <c r="R1571" s="123"/>
      <c r="S1571" s="123"/>
      <c r="T1571" s="123"/>
      <c r="U1571" s="123"/>
      <c r="V1571" s="123"/>
      <c r="W1571" s="123"/>
      <c r="X1571" s="123"/>
      <c r="Y1571" s="123"/>
      <c r="Z1571" s="123"/>
      <c r="AA1571" s="123"/>
      <c r="AB1571" s="123"/>
      <c r="AC1571" s="123"/>
      <c r="AD1571" s="123"/>
      <c r="AE1571" s="123"/>
      <c r="AF1571" s="123"/>
      <c r="AG1571" s="123"/>
      <c r="AH1571" s="123"/>
      <c r="AI1571" s="123"/>
      <c r="AJ1571" s="123"/>
      <c r="AK1571" s="123"/>
      <c r="AL1571" s="123"/>
    </row>
    <row r="1572" s="9" customFormat="1" spans="1:38">
      <c r="A1572" s="47" t="s">
        <v>14</v>
      </c>
      <c r="B1572" s="50" t="s">
        <v>15</v>
      </c>
      <c r="C1572" s="50">
        <v>508</v>
      </c>
      <c r="D1572" s="91">
        <v>33903000000</v>
      </c>
      <c r="E1572" s="94">
        <v>162100000000</v>
      </c>
      <c r="F1572" s="39" t="s">
        <v>1626</v>
      </c>
      <c r="G1572" s="50">
        <v>5</v>
      </c>
      <c r="H1572" s="121">
        <v>120</v>
      </c>
      <c r="I1572" s="50" t="s">
        <v>1411</v>
      </c>
      <c r="J1572" s="50" t="s">
        <v>494</v>
      </c>
      <c r="K1572" s="122"/>
      <c r="L1572" s="123"/>
      <c r="M1572" s="123"/>
      <c r="N1572" s="123"/>
      <c r="O1572" s="123"/>
      <c r="P1572" s="123"/>
      <c r="Q1572" s="123"/>
      <c r="R1572" s="123"/>
      <c r="S1572" s="123"/>
      <c r="T1572" s="123"/>
      <c r="U1572" s="123"/>
      <c r="V1572" s="123"/>
      <c r="W1572" s="123"/>
      <c r="X1572" s="123"/>
      <c r="Y1572" s="123"/>
      <c r="Z1572" s="123"/>
      <c r="AA1572" s="123"/>
      <c r="AB1572" s="123"/>
      <c r="AC1572" s="123"/>
      <c r="AD1572" s="123"/>
      <c r="AE1572" s="123"/>
      <c r="AF1572" s="123"/>
      <c r="AG1572" s="123"/>
      <c r="AH1572" s="123"/>
      <c r="AI1572" s="123"/>
      <c r="AJ1572" s="123"/>
      <c r="AK1572" s="123"/>
      <c r="AL1572" s="123"/>
    </row>
    <row r="1573" s="9" customFormat="1" spans="1:38">
      <c r="A1573" s="47" t="s">
        <v>14</v>
      </c>
      <c r="B1573" s="50" t="s">
        <v>15</v>
      </c>
      <c r="C1573" s="50">
        <v>508</v>
      </c>
      <c r="D1573" s="91">
        <v>33903000000</v>
      </c>
      <c r="E1573" s="94">
        <v>162100000000</v>
      </c>
      <c r="F1573" s="39" t="s">
        <v>1627</v>
      </c>
      <c r="G1573" s="50">
        <v>20</v>
      </c>
      <c r="H1573" s="121">
        <v>480</v>
      </c>
      <c r="I1573" s="50" t="s">
        <v>1411</v>
      </c>
      <c r="J1573" s="50" t="s">
        <v>494</v>
      </c>
      <c r="K1573" s="122"/>
      <c r="L1573" s="123"/>
      <c r="M1573" s="123"/>
      <c r="N1573" s="123"/>
      <c r="O1573" s="123"/>
      <c r="P1573" s="123"/>
      <c r="Q1573" s="123"/>
      <c r="R1573" s="123"/>
      <c r="S1573" s="123"/>
      <c r="T1573" s="123"/>
      <c r="U1573" s="123"/>
      <c r="V1573" s="123"/>
      <c r="W1573" s="123"/>
      <c r="X1573" s="123"/>
      <c r="Y1573" s="123"/>
      <c r="Z1573" s="123"/>
      <c r="AA1573" s="123"/>
      <c r="AB1573" s="123"/>
      <c r="AC1573" s="123"/>
      <c r="AD1573" s="123"/>
      <c r="AE1573" s="123"/>
      <c r="AF1573" s="123"/>
      <c r="AG1573" s="123"/>
      <c r="AH1573" s="123"/>
      <c r="AI1573" s="123"/>
      <c r="AJ1573" s="123"/>
      <c r="AK1573" s="123"/>
      <c r="AL1573" s="123"/>
    </row>
    <row r="1574" s="9" customFormat="1" spans="1:38">
      <c r="A1574" s="47" t="s">
        <v>14</v>
      </c>
      <c r="B1574" s="50" t="s">
        <v>15</v>
      </c>
      <c r="C1574" s="50">
        <v>508</v>
      </c>
      <c r="D1574" s="91">
        <v>33903000000</v>
      </c>
      <c r="E1574" s="94">
        <v>162100000000</v>
      </c>
      <c r="F1574" s="39" t="s">
        <v>1628</v>
      </c>
      <c r="G1574" s="50">
        <v>5</v>
      </c>
      <c r="H1574" s="121">
        <v>120</v>
      </c>
      <c r="I1574" s="50" t="s">
        <v>1411</v>
      </c>
      <c r="J1574" s="50" t="s">
        <v>494</v>
      </c>
      <c r="K1574" s="122"/>
      <c r="L1574" s="123"/>
      <c r="M1574" s="123"/>
      <c r="N1574" s="123"/>
      <c r="O1574" s="123"/>
      <c r="P1574" s="123"/>
      <c r="Q1574" s="123"/>
      <c r="R1574" s="123"/>
      <c r="S1574" s="123"/>
      <c r="T1574" s="123"/>
      <c r="U1574" s="123"/>
      <c r="V1574" s="123"/>
      <c r="W1574" s="123"/>
      <c r="X1574" s="123"/>
      <c r="Y1574" s="123"/>
      <c r="Z1574" s="123"/>
      <c r="AA1574" s="123"/>
      <c r="AB1574" s="123"/>
      <c r="AC1574" s="123"/>
      <c r="AD1574" s="123"/>
      <c r="AE1574" s="123"/>
      <c r="AF1574" s="123"/>
      <c r="AG1574" s="123"/>
      <c r="AH1574" s="123"/>
      <c r="AI1574" s="123"/>
      <c r="AJ1574" s="123"/>
      <c r="AK1574" s="123"/>
      <c r="AL1574" s="123"/>
    </row>
    <row r="1575" s="9" customFormat="1" spans="1:38">
      <c r="A1575" s="47" t="s">
        <v>14</v>
      </c>
      <c r="B1575" s="50" t="s">
        <v>15</v>
      </c>
      <c r="C1575" s="50">
        <v>508</v>
      </c>
      <c r="D1575" s="91">
        <v>33903000000</v>
      </c>
      <c r="E1575" s="94">
        <v>162100000000</v>
      </c>
      <c r="F1575" s="39" t="s">
        <v>1629</v>
      </c>
      <c r="G1575" s="50">
        <v>30</v>
      </c>
      <c r="H1575" s="121">
        <v>780</v>
      </c>
      <c r="I1575" s="50" t="s">
        <v>1411</v>
      </c>
      <c r="J1575" s="50" t="s">
        <v>494</v>
      </c>
      <c r="K1575" s="122"/>
      <c r="L1575" s="123"/>
      <c r="M1575" s="123"/>
      <c r="N1575" s="123"/>
      <c r="O1575" s="123"/>
      <c r="P1575" s="123"/>
      <c r="Q1575" s="123"/>
      <c r="R1575" s="123"/>
      <c r="S1575" s="123"/>
      <c r="T1575" s="123"/>
      <c r="U1575" s="123"/>
      <c r="V1575" s="123"/>
      <c r="W1575" s="123"/>
      <c r="X1575" s="123"/>
      <c r="Y1575" s="123"/>
      <c r="Z1575" s="123"/>
      <c r="AA1575" s="123"/>
      <c r="AB1575" s="123"/>
      <c r="AC1575" s="123"/>
      <c r="AD1575" s="123"/>
      <c r="AE1575" s="123"/>
      <c r="AF1575" s="123"/>
      <c r="AG1575" s="123"/>
      <c r="AH1575" s="123"/>
      <c r="AI1575" s="123"/>
      <c r="AJ1575" s="123"/>
      <c r="AK1575" s="123"/>
      <c r="AL1575" s="123"/>
    </row>
    <row r="1576" s="9" customFormat="1" spans="1:38">
      <c r="A1576" s="47" t="s">
        <v>14</v>
      </c>
      <c r="B1576" s="50" t="s">
        <v>15</v>
      </c>
      <c r="C1576" s="50">
        <v>508</v>
      </c>
      <c r="D1576" s="91">
        <v>33903000000</v>
      </c>
      <c r="E1576" s="94">
        <v>162100000000</v>
      </c>
      <c r="F1576" s="39" t="s">
        <v>1630</v>
      </c>
      <c r="G1576" s="50">
        <v>30</v>
      </c>
      <c r="H1576" s="121">
        <v>300</v>
      </c>
      <c r="I1576" s="50" t="s">
        <v>1411</v>
      </c>
      <c r="J1576" s="50" t="s">
        <v>494</v>
      </c>
      <c r="K1576" s="122"/>
      <c r="L1576" s="123"/>
      <c r="M1576" s="123"/>
      <c r="N1576" s="123"/>
      <c r="O1576" s="123"/>
      <c r="P1576" s="123"/>
      <c r="Q1576" s="123"/>
      <c r="R1576" s="123"/>
      <c r="S1576" s="123"/>
      <c r="T1576" s="123"/>
      <c r="U1576" s="123"/>
      <c r="V1576" s="123"/>
      <c r="W1576" s="123"/>
      <c r="X1576" s="123"/>
      <c r="Y1576" s="123"/>
      <c r="Z1576" s="123"/>
      <c r="AA1576" s="123"/>
      <c r="AB1576" s="123"/>
      <c r="AC1576" s="123"/>
      <c r="AD1576" s="123"/>
      <c r="AE1576" s="123"/>
      <c r="AF1576" s="123"/>
      <c r="AG1576" s="123"/>
      <c r="AH1576" s="123"/>
      <c r="AI1576" s="123"/>
      <c r="AJ1576" s="123"/>
      <c r="AK1576" s="123"/>
      <c r="AL1576" s="123"/>
    </row>
    <row r="1577" s="9" customFormat="1" spans="1:38">
      <c r="A1577" s="47" t="s">
        <v>14</v>
      </c>
      <c r="B1577" s="50" t="s">
        <v>15</v>
      </c>
      <c r="C1577" s="50">
        <v>508</v>
      </c>
      <c r="D1577" s="91">
        <v>33903000000</v>
      </c>
      <c r="E1577" s="94">
        <v>162100000000</v>
      </c>
      <c r="F1577" s="39" t="s">
        <v>1631</v>
      </c>
      <c r="G1577" s="50">
        <v>30</v>
      </c>
      <c r="H1577" s="121">
        <v>75</v>
      </c>
      <c r="I1577" s="50" t="s">
        <v>1411</v>
      </c>
      <c r="J1577" s="50" t="s">
        <v>494</v>
      </c>
      <c r="K1577" s="122"/>
      <c r="L1577" s="123"/>
      <c r="M1577" s="123"/>
      <c r="N1577" s="123"/>
      <c r="O1577" s="123"/>
      <c r="P1577" s="123"/>
      <c r="Q1577" s="123"/>
      <c r="R1577" s="123"/>
      <c r="S1577" s="123"/>
      <c r="T1577" s="123"/>
      <c r="U1577" s="123"/>
      <c r="V1577" s="123"/>
      <c r="W1577" s="123"/>
      <c r="X1577" s="123"/>
      <c r="Y1577" s="123"/>
      <c r="Z1577" s="123"/>
      <c r="AA1577" s="123"/>
      <c r="AB1577" s="123"/>
      <c r="AC1577" s="123"/>
      <c r="AD1577" s="123"/>
      <c r="AE1577" s="123"/>
      <c r="AF1577" s="123"/>
      <c r="AG1577" s="123"/>
      <c r="AH1577" s="123"/>
      <c r="AI1577" s="123"/>
      <c r="AJ1577" s="123"/>
      <c r="AK1577" s="123"/>
      <c r="AL1577" s="123"/>
    </row>
    <row r="1578" s="9" customFormat="1" spans="1:38">
      <c r="A1578" s="47" t="s">
        <v>14</v>
      </c>
      <c r="B1578" s="50" t="s">
        <v>15</v>
      </c>
      <c r="C1578" s="50">
        <v>508</v>
      </c>
      <c r="D1578" s="91">
        <v>33903000000</v>
      </c>
      <c r="E1578" s="94">
        <v>162100000000</v>
      </c>
      <c r="F1578" s="39" t="s">
        <v>1632</v>
      </c>
      <c r="G1578" s="50">
        <v>30</v>
      </c>
      <c r="H1578" s="121">
        <v>300</v>
      </c>
      <c r="I1578" s="50" t="s">
        <v>1411</v>
      </c>
      <c r="J1578" s="50" t="s">
        <v>494</v>
      </c>
      <c r="K1578" s="122"/>
      <c r="L1578" s="123"/>
      <c r="M1578" s="123"/>
      <c r="N1578" s="123"/>
      <c r="O1578" s="123"/>
      <c r="P1578" s="123"/>
      <c r="Q1578" s="123"/>
      <c r="R1578" s="123"/>
      <c r="S1578" s="123"/>
      <c r="T1578" s="123"/>
      <c r="U1578" s="123"/>
      <c r="V1578" s="123"/>
      <c r="W1578" s="123"/>
      <c r="X1578" s="123"/>
      <c r="Y1578" s="123"/>
      <c r="Z1578" s="123"/>
      <c r="AA1578" s="123"/>
      <c r="AB1578" s="123"/>
      <c r="AC1578" s="123"/>
      <c r="AD1578" s="123"/>
      <c r="AE1578" s="123"/>
      <c r="AF1578" s="123"/>
      <c r="AG1578" s="123"/>
      <c r="AH1578" s="123"/>
      <c r="AI1578" s="123"/>
      <c r="AJ1578" s="123"/>
      <c r="AK1578" s="123"/>
      <c r="AL1578" s="123"/>
    </row>
    <row r="1579" s="9" customFormat="1" spans="1:38">
      <c r="A1579" s="47" t="s">
        <v>14</v>
      </c>
      <c r="B1579" s="50" t="s">
        <v>15</v>
      </c>
      <c r="C1579" s="50">
        <v>508</v>
      </c>
      <c r="D1579" s="91">
        <v>33903000000</v>
      </c>
      <c r="E1579" s="94">
        <v>162100000000</v>
      </c>
      <c r="F1579" s="39" t="s">
        <v>1633</v>
      </c>
      <c r="G1579" s="50">
        <v>30</v>
      </c>
      <c r="H1579" s="121">
        <v>150</v>
      </c>
      <c r="I1579" s="50" t="s">
        <v>1411</v>
      </c>
      <c r="J1579" s="50" t="s">
        <v>494</v>
      </c>
      <c r="K1579" s="122"/>
      <c r="L1579" s="123"/>
      <c r="M1579" s="123"/>
      <c r="N1579" s="123"/>
      <c r="O1579" s="123"/>
      <c r="P1579" s="123"/>
      <c r="Q1579" s="123"/>
      <c r="R1579" s="123"/>
      <c r="S1579" s="123"/>
      <c r="T1579" s="123"/>
      <c r="U1579" s="123"/>
      <c r="V1579" s="123"/>
      <c r="W1579" s="123"/>
      <c r="X1579" s="123"/>
      <c r="Y1579" s="123"/>
      <c r="Z1579" s="123"/>
      <c r="AA1579" s="123"/>
      <c r="AB1579" s="123"/>
      <c r="AC1579" s="123"/>
      <c r="AD1579" s="123"/>
      <c r="AE1579" s="123"/>
      <c r="AF1579" s="123"/>
      <c r="AG1579" s="123"/>
      <c r="AH1579" s="123"/>
      <c r="AI1579" s="123"/>
      <c r="AJ1579" s="123"/>
      <c r="AK1579" s="123"/>
      <c r="AL1579" s="123"/>
    </row>
    <row r="1580" s="9" customFormat="1" spans="1:38">
      <c r="A1580" s="47" t="s">
        <v>14</v>
      </c>
      <c r="B1580" s="50" t="s">
        <v>15</v>
      </c>
      <c r="C1580" s="50">
        <v>508</v>
      </c>
      <c r="D1580" s="91">
        <v>33903000000</v>
      </c>
      <c r="E1580" s="94">
        <v>162100000000</v>
      </c>
      <c r="F1580" s="39" t="s">
        <v>1634</v>
      </c>
      <c r="G1580" s="50">
        <v>30</v>
      </c>
      <c r="H1580" s="121">
        <v>690</v>
      </c>
      <c r="I1580" s="50" t="s">
        <v>1411</v>
      </c>
      <c r="J1580" s="50" t="s">
        <v>494</v>
      </c>
      <c r="K1580" s="122"/>
      <c r="L1580" s="123"/>
      <c r="M1580" s="123"/>
      <c r="N1580" s="123"/>
      <c r="O1580" s="123"/>
      <c r="P1580" s="123"/>
      <c r="Q1580" s="123"/>
      <c r="R1580" s="123"/>
      <c r="S1580" s="123"/>
      <c r="T1580" s="123"/>
      <c r="U1580" s="123"/>
      <c r="V1580" s="123"/>
      <c r="W1580" s="123"/>
      <c r="X1580" s="123"/>
      <c r="Y1580" s="123"/>
      <c r="Z1580" s="123"/>
      <c r="AA1580" s="123"/>
      <c r="AB1580" s="123"/>
      <c r="AC1580" s="123"/>
      <c r="AD1580" s="123"/>
      <c r="AE1580" s="123"/>
      <c r="AF1580" s="123"/>
      <c r="AG1580" s="123"/>
      <c r="AH1580" s="123"/>
      <c r="AI1580" s="123"/>
      <c r="AJ1580" s="123"/>
      <c r="AK1580" s="123"/>
      <c r="AL1580" s="123"/>
    </row>
    <row r="1581" s="9" customFormat="1" spans="1:38">
      <c r="A1581" s="47" t="s">
        <v>14</v>
      </c>
      <c r="B1581" s="50" t="s">
        <v>15</v>
      </c>
      <c r="C1581" s="50">
        <v>508</v>
      </c>
      <c r="D1581" s="91">
        <v>33903000000</v>
      </c>
      <c r="E1581" s="94">
        <v>162100000000</v>
      </c>
      <c r="F1581" s="39" t="s">
        <v>1635</v>
      </c>
      <c r="G1581" s="50">
        <v>30</v>
      </c>
      <c r="H1581" s="121">
        <v>690</v>
      </c>
      <c r="I1581" s="50" t="s">
        <v>1411</v>
      </c>
      <c r="J1581" s="50" t="s">
        <v>494</v>
      </c>
      <c r="K1581" s="122"/>
      <c r="L1581" s="123"/>
      <c r="M1581" s="123"/>
      <c r="N1581" s="123"/>
      <c r="O1581" s="123"/>
      <c r="P1581" s="123"/>
      <c r="Q1581" s="123"/>
      <c r="R1581" s="123"/>
      <c r="S1581" s="123"/>
      <c r="T1581" s="123"/>
      <c r="U1581" s="123"/>
      <c r="V1581" s="123"/>
      <c r="W1581" s="123"/>
      <c r="X1581" s="123"/>
      <c r="Y1581" s="123"/>
      <c r="Z1581" s="123"/>
      <c r="AA1581" s="123"/>
      <c r="AB1581" s="123"/>
      <c r="AC1581" s="123"/>
      <c r="AD1581" s="123"/>
      <c r="AE1581" s="123"/>
      <c r="AF1581" s="123"/>
      <c r="AG1581" s="123"/>
      <c r="AH1581" s="123"/>
      <c r="AI1581" s="123"/>
      <c r="AJ1581" s="123"/>
      <c r="AK1581" s="123"/>
      <c r="AL1581" s="123"/>
    </row>
    <row r="1582" s="9" customFormat="1" spans="1:38">
      <c r="A1582" s="47" t="s">
        <v>14</v>
      </c>
      <c r="B1582" s="50" t="s">
        <v>15</v>
      </c>
      <c r="C1582" s="50">
        <v>508</v>
      </c>
      <c r="D1582" s="91">
        <v>33903000000</v>
      </c>
      <c r="E1582" s="94">
        <v>162100000000</v>
      </c>
      <c r="F1582" s="39" t="s">
        <v>1636</v>
      </c>
      <c r="G1582" s="50">
        <v>30</v>
      </c>
      <c r="H1582" s="121">
        <v>690</v>
      </c>
      <c r="I1582" s="50" t="s">
        <v>1411</v>
      </c>
      <c r="J1582" s="50" t="s">
        <v>494</v>
      </c>
      <c r="K1582" s="122"/>
      <c r="L1582" s="123"/>
      <c r="M1582" s="123"/>
      <c r="N1582" s="123"/>
      <c r="O1582" s="123"/>
      <c r="P1582" s="123"/>
      <c r="Q1582" s="123"/>
      <c r="R1582" s="123"/>
      <c r="S1582" s="123"/>
      <c r="T1582" s="123"/>
      <c r="U1582" s="123"/>
      <c r="V1582" s="123"/>
      <c r="W1582" s="123"/>
      <c r="X1582" s="123"/>
      <c r="Y1582" s="123"/>
      <c r="Z1582" s="123"/>
      <c r="AA1582" s="123"/>
      <c r="AB1582" s="123"/>
      <c r="AC1582" s="123"/>
      <c r="AD1582" s="123"/>
      <c r="AE1582" s="123"/>
      <c r="AF1582" s="123"/>
      <c r="AG1582" s="123"/>
      <c r="AH1582" s="123"/>
      <c r="AI1582" s="123"/>
      <c r="AJ1582" s="123"/>
      <c r="AK1582" s="123"/>
      <c r="AL1582" s="123"/>
    </row>
    <row r="1583" s="9" customFormat="1" spans="1:38">
      <c r="A1583" s="47" t="s">
        <v>14</v>
      </c>
      <c r="B1583" s="50" t="s">
        <v>15</v>
      </c>
      <c r="C1583" s="50">
        <v>508</v>
      </c>
      <c r="D1583" s="91">
        <v>33903000000</v>
      </c>
      <c r="E1583" s="94">
        <v>162100000000</v>
      </c>
      <c r="F1583" s="39" t="s">
        <v>1637</v>
      </c>
      <c r="G1583" s="50">
        <v>30</v>
      </c>
      <c r="H1583" s="121">
        <v>690</v>
      </c>
      <c r="I1583" s="50" t="s">
        <v>1411</v>
      </c>
      <c r="J1583" s="50" t="s">
        <v>494</v>
      </c>
      <c r="K1583" s="122"/>
      <c r="L1583" s="123"/>
      <c r="M1583" s="123"/>
      <c r="N1583" s="123"/>
      <c r="O1583" s="123"/>
      <c r="P1583" s="123"/>
      <c r="Q1583" s="123"/>
      <c r="R1583" s="123"/>
      <c r="S1583" s="123"/>
      <c r="T1583" s="123"/>
      <c r="U1583" s="123"/>
      <c r="V1583" s="123"/>
      <c r="W1583" s="123"/>
      <c r="X1583" s="123"/>
      <c r="Y1583" s="123"/>
      <c r="Z1583" s="123"/>
      <c r="AA1583" s="123"/>
      <c r="AB1583" s="123"/>
      <c r="AC1583" s="123"/>
      <c r="AD1583" s="123"/>
      <c r="AE1583" s="123"/>
      <c r="AF1583" s="123"/>
      <c r="AG1583" s="123"/>
      <c r="AH1583" s="123"/>
      <c r="AI1583" s="123"/>
      <c r="AJ1583" s="123"/>
      <c r="AK1583" s="123"/>
      <c r="AL1583" s="123"/>
    </row>
    <row r="1584" s="9" customFormat="1" spans="1:38">
      <c r="A1584" s="47" t="s">
        <v>14</v>
      </c>
      <c r="B1584" s="50" t="s">
        <v>15</v>
      </c>
      <c r="C1584" s="50">
        <v>508</v>
      </c>
      <c r="D1584" s="91">
        <v>33903000000</v>
      </c>
      <c r="E1584" s="94">
        <v>162100000000</v>
      </c>
      <c r="F1584" s="39" t="s">
        <v>1638</v>
      </c>
      <c r="G1584" s="50">
        <v>30</v>
      </c>
      <c r="H1584" s="121">
        <v>690</v>
      </c>
      <c r="I1584" s="50" t="s">
        <v>1411</v>
      </c>
      <c r="J1584" s="50" t="s">
        <v>494</v>
      </c>
      <c r="K1584" s="122"/>
      <c r="L1584" s="123"/>
      <c r="M1584" s="123"/>
      <c r="N1584" s="123"/>
      <c r="O1584" s="123"/>
      <c r="P1584" s="123"/>
      <c r="Q1584" s="123"/>
      <c r="R1584" s="123"/>
      <c r="S1584" s="123"/>
      <c r="T1584" s="123"/>
      <c r="U1584" s="123"/>
      <c r="V1584" s="123"/>
      <c r="W1584" s="123"/>
      <c r="X1584" s="123"/>
      <c r="Y1584" s="123"/>
      <c r="Z1584" s="123"/>
      <c r="AA1584" s="123"/>
      <c r="AB1584" s="123"/>
      <c r="AC1584" s="123"/>
      <c r="AD1584" s="123"/>
      <c r="AE1584" s="123"/>
      <c r="AF1584" s="123"/>
      <c r="AG1584" s="123"/>
      <c r="AH1584" s="123"/>
      <c r="AI1584" s="123"/>
      <c r="AJ1584" s="123"/>
      <c r="AK1584" s="123"/>
      <c r="AL1584" s="123"/>
    </row>
    <row r="1585" s="9" customFormat="1" spans="1:38">
      <c r="A1585" s="47" t="s">
        <v>14</v>
      </c>
      <c r="B1585" s="50" t="s">
        <v>15</v>
      </c>
      <c r="C1585" s="50">
        <v>508</v>
      </c>
      <c r="D1585" s="91">
        <v>33903000000</v>
      </c>
      <c r="E1585" s="94">
        <v>162100000000</v>
      </c>
      <c r="F1585" s="39" t="s">
        <v>1639</v>
      </c>
      <c r="G1585" s="50">
        <v>30</v>
      </c>
      <c r="H1585" s="121">
        <v>690</v>
      </c>
      <c r="I1585" s="50" t="s">
        <v>1411</v>
      </c>
      <c r="J1585" s="50" t="s">
        <v>494</v>
      </c>
      <c r="K1585" s="122"/>
      <c r="L1585" s="123"/>
      <c r="M1585" s="123"/>
      <c r="N1585" s="123"/>
      <c r="O1585" s="123"/>
      <c r="P1585" s="123"/>
      <c r="Q1585" s="123"/>
      <c r="R1585" s="123"/>
      <c r="S1585" s="123"/>
      <c r="T1585" s="123"/>
      <c r="U1585" s="123"/>
      <c r="V1585" s="123"/>
      <c r="W1585" s="123"/>
      <c r="X1585" s="123"/>
      <c r="Y1585" s="123"/>
      <c r="Z1585" s="123"/>
      <c r="AA1585" s="123"/>
      <c r="AB1585" s="123"/>
      <c r="AC1585" s="123"/>
      <c r="AD1585" s="123"/>
      <c r="AE1585" s="123"/>
      <c r="AF1585" s="123"/>
      <c r="AG1585" s="123"/>
      <c r="AH1585" s="123"/>
      <c r="AI1585" s="123"/>
      <c r="AJ1585" s="123"/>
      <c r="AK1585" s="123"/>
      <c r="AL1585" s="123"/>
    </row>
    <row r="1586" s="9" customFormat="1" spans="1:38">
      <c r="A1586" s="47" t="s">
        <v>14</v>
      </c>
      <c r="B1586" s="50" t="s">
        <v>15</v>
      </c>
      <c r="C1586" s="50">
        <v>508</v>
      </c>
      <c r="D1586" s="91">
        <v>33903000000</v>
      </c>
      <c r="E1586" s="94">
        <v>162100000000</v>
      </c>
      <c r="F1586" s="39" t="s">
        <v>1640</v>
      </c>
      <c r="G1586" s="50">
        <v>30</v>
      </c>
      <c r="H1586" s="121">
        <v>690</v>
      </c>
      <c r="I1586" s="50" t="s">
        <v>1411</v>
      </c>
      <c r="J1586" s="50" t="s">
        <v>494</v>
      </c>
      <c r="K1586" s="122"/>
      <c r="L1586" s="123"/>
      <c r="M1586" s="123"/>
      <c r="N1586" s="123"/>
      <c r="O1586" s="123"/>
      <c r="P1586" s="123"/>
      <c r="Q1586" s="123"/>
      <c r="R1586" s="123"/>
      <c r="S1586" s="123"/>
      <c r="T1586" s="123"/>
      <c r="U1586" s="123"/>
      <c r="V1586" s="123"/>
      <c r="W1586" s="123"/>
      <c r="X1586" s="123"/>
      <c r="Y1586" s="123"/>
      <c r="Z1586" s="123"/>
      <c r="AA1586" s="123"/>
      <c r="AB1586" s="123"/>
      <c r="AC1586" s="123"/>
      <c r="AD1586" s="123"/>
      <c r="AE1586" s="123"/>
      <c r="AF1586" s="123"/>
      <c r="AG1586" s="123"/>
      <c r="AH1586" s="123"/>
      <c r="AI1586" s="123"/>
      <c r="AJ1586" s="123"/>
      <c r="AK1586" s="123"/>
      <c r="AL1586" s="123"/>
    </row>
    <row r="1587" s="9" customFormat="1" spans="1:38">
      <c r="A1587" s="47" t="s">
        <v>14</v>
      </c>
      <c r="B1587" s="50" t="s">
        <v>15</v>
      </c>
      <c r="C1587" s="50">
        <v>508</v>
      </c>
      <c r="D1587" s="91">
        <v>33903000000</v>
      </c>
      <c r="E1587" s="94">
        <v>162100000000</v>
      </c>
      <c r="F1587" s="39" t="s">
        <v>1641</v>
      </c>
      <c r="G1587" s="50">
        <v>30</v>
      </c>
      <c r="H1587" s="121">
        <v>690</v>
      </c>
      <c r="I1587" s="50" t="s">
        <v>1411</v>
      </c>
      <c r="J1587" s="50" t="s">
        <v>494</v>
      </c>
      <c r="K1587" s="122"/>
      <c r="L1587" s="123"/>
      <c r="M1587" s="123"/>
      <c r="N1587" s="123"/>
      <c r="O1587" s="123"/>
      <c r="P1587" s="123"/>
      <c r="Q1587" s="123"/>
      <c r="R1587" s="123"/>
      <c r="S1587" s="123"/>
      <c r="T1587" s="123"/>
      <c r="U1587" s="123"/>
      <c r="V1587" s="123"/>
      <c r="W1587" s="123"/>
      <c r="X1587" s="123"/>
      <c r="Y1587" s="123"/>
      <c r="Z1587" s="123"/>
      <c r="AA1587" s="123"/>
      <c r="AB1587" s="123"/>
      <c r="AC1587" s="123"/>
      <c r="AD1587" s="123"/>
      <c r="AE1587" s="123"/>
      <c r="AF1587" s="123"/>
      <c r="AG1587" s="123"/>
      <c r="AH1587" s="123"/>
      <c r="AI1587" s="123"/>
      <c r="AJ1587" s="123"/>
      <c r="AK1587" s="123"/>
      <c r="AL1587" s="123"/>
    </row>
    <row r="1588" s="9" customFormat="1" spans="1:38">
      <c r="A1588" s="47" t="s">
        <v>14</v>
      </c>
      <c r="B1588" s="50" t="s">
        <v>15</v>
      </c>
      <c r="C1588" s="50">
        <v>508</v>
      </c>
      <c r="D1588" s="91">
        <v>33903000000</v>
      </c>
      <c r="E1588" s="94">
        <v>162100000000</v>
      </c>
      <c r="F1588" s="39" t="s">
        <v>1642</v>
      </c>
      <c r="G1588" s="50">
        <v>30</v>
      </c>
      <c r="H1588" s="121">
        <v>690</v>
      </c>
      <c r="I1588" s="50" t="s">
        <v>1411</v>
      </c>
      <c r="J1588" s="50" t="s">
        <v>494</v>
      </c>
      <c r="K1588" s="122"/>
      <c r="L1588" s="123"/>
      <c r="M1588" s="123"/>
      <c r="N1588" s="123"/>
      <c r="O1588" s="123"/>
      <c r="P1588" s="123"/>
      <c r="Q1588" s="123"/>
      <c r="R1588" s="123"/>
      <c r="S1588" s="123"/>
      <c r="T1588" s="123"/>
      <c r="U1588" s="123"/>
      <c r="V1588" s="123"/>
      <c r="W1588" s="123"/>
      <c r="X1588" s="123"/>
      <c r="Y1588" s="123"/>
      <c r="Z1588" s="123"/>
      <c r="AA1588" s="123"/>
      <c r="AB1588" s="123"/>
      <c r="AC1588" s="123"/>
      <c r="AD1588" s="123"/>
      <c r="AE1588" s="123"/>
      <c r="AF1588" s="123"/>
      <c r="AG1588" s="123"/>
      <c r="AH1588" s="123"/>
      <c r="AI1588" s="123"/>
      <c r="AJ1588" s="123"/>
      <c r="AK1588" s="123"/>
      <c r="AL1588" s="123"/>
    </row>
    <row r="1589" s="9" customFormat="1" spans="1:38">
      <c r="A1589" s="47" t="s">
        <v>14</v>
      </c>
      <c r="B1589" s="50" t="s">
        <v>15</v>
      </c>
      <c r="C1589" s="50">
        <v>508</v>
      </c>
      <c r="D1589" s="91">
        <v>33903000000</v>
      </c>
      <c r="E1589" s="94">
        <v>162100000000</v>
      </c>
      <c r="F1589" s="39" t="s">
        <v>1643</v>
      </c>
      <c r="G1589" s="50">
        <v>30</v>
      </c>
      <c r="H1589" s="121">
        <v>690</v>
      </c>
      <c r="I1589" s="50" t="s">
        <v>1411</v>
      </c>
      <c r="J1589" s="50" t="s">
        <v>494</v>
      </c>
      <c r="K1589" s="122"/>
      <c r="L1589" s="123"/>
      <c r="M1589" s="123"/>
      <c r="N1589" s="123"/>
      <c r="O1589" s="123"/>
      <c r="P1589" s="123"/>
      <c r="Q1589" s="123"/>
      <c r="R1589" s="123"/>
      <c r="S1589" s="123"/>
      <c r="T1589" s="123"/>
      <c r="U1589" s="123"/>
      <c r="V1589" s="123"/>
      <c r="W1589" s="123"/>
      <c r="X1589" s="123"/>
      <c r="Y1589" s="123"/>
      <c r="Z1589" s="123"/>
      <c r="AA1589" s="123"/>
      <c r="AB1589" s="123"/>
      <c r="AC1589" s="123"/>
      <c r="AD1589" s="123"/>
      <c r="AE1589" s="123"/>
      <c r="AF1589" s="123"/>
      <c r="AG1589" s="123"/>
      <c r="AH1589" s="123"/>
      <c r="AI1589" s="123"/>
      <c r="AJ1589" s="123"/>
      <c r="AK1589" s="123"/>
      <c r="AL1589" s="123"/>
    </row>
    <row r="1590" s="9" customFormat="1" spans="1:38">
      <c r="A1590" s="47" t="s">
        <v>14</v>
      </c>
      <c r="B1590" s="50" t="s">
        <v>15</v>
      </c>
      <c r="C1590" s="50">
        <v>508</v>
      </c>
      <c r="D1590" s="91">
        <v>33903000000</v>
      </c>
      <c r="E1590" s="94">
        <v>162100000000</v>
      </c>
      <c r="F1590" s="39" t="s">
        <v>1644</v>
      </c>
      <c r="G1590" s="50">
        <v>10</v>
      </c>
      <c r="H1590" s="121">
        <v>25</v>
      </c>
      <c r="I1590" s="50" t="s">
        <v>1411</v>
      </c>
      <c r="J1590" s="50" t="s">
        <v>494</v>
      </c>
      <c r="K1590" s="122"/>
      <c r="L1590" s="123"/>
      <c r="M1590" s="123"/>
      <c r="N1590" s="123"/>
      <c r="O1590" s="123"/>
      <c r="P1590" s="123"/>
      <c r="Q1590" s="123"/>
      <c r="R1590" s="123"/>
      <c r="S1590" s="123"/>
      <c r="T1590" s="123"/>
      <c r="U1590" s="123"/>
      <c r="V1590" s="123"/>
      <c r="W1590" s="123"/>
      <c r="X1590" s="123"/>
      <c r="Y1590" s="123"/>
      <c r="Z1590" s="123"/>
      <c r="AA1590" s="123"/>
      <c r="AB1590" s="123"/>
      <c r="AC1590" s="123"/>
      <c r="AD1590" s="123"/>
      <c r="AE1590" s="123"/>
      <c r="AF1590" s="123"/>
      <c r="AG1590" s="123"/>
      <c r="AH1590" s="123"/>
      <c r="AI1590" s="123"/>
      <c r="AJ1590" s="123"/>
      <c r="AK1590" s="123"/>
      <c r="AL1590" s="123"/>
    </row>
    <row r="1591" s="9" customFormat="1" spans="1:38">
      <c r="A1591" s="47" t="s">
        <v>14</v>
      </c>
      <c r="B1591" s="50" t="s">
        <v>15</v>
      </c>
      <c r="C1591" s="50">
        <v>508</v>
      </c>
      <c r="D1591" s="91">
        <v>33903000000</v>
      </c>
      <c r="E1591" s="94">
        <v>162100000000</v>
      </c>
      <c r="F1591" s="39" t="s">
        <v>1645</v>
      </c>
      <c r="G1591" s="50">
        <v>10</v>
      </c>
      <c r="H1591" s="121">
        <v>25</v>
      </c>
      <c r="I1591" s="50" t="s">
        <v>1411</v>
      </c>
      <c r="J1591" s="50" t="s">
        <v>494</v>
      </c>
      <c r="K1591" s="122"/>
      <c r="L1591" s="123"/>
      <c r="M1591" s="123"/>
      <c r="N1591" s="123"/>
      <c r="O1591" s="123"/>
      <c r="P1591" s="123"/>
      <c r="Q1591" s="123"/>
      <c r="R1591" s="123"/>
      <c r="S1591" s="123"/>
      <c r="T1591" s="123"/>
      <c r="U1591" s="123"/>
      <c r="V1591" s="123"/>
      <c r="W1591" s="123"/>
      <c r="X1591" s="123"/>
      <c r="Y1591" s="123"/>
      <c r="Z1591" s="123"/>
      <c r="AA1591" s="123"/>
      <c r="AB1591" s="123"/>
      <c r="AC1591" s="123"/>
      <c r="AD1591" s="123"/>
      <c r="AE1591" s="123"/>
      <c r="AF1591" s="123"/>
      <c r="AG1591" s="123"/>
      <c r="AH1591" s="123"/>
      <c r="AI1591" s="123"/>
      <c r="AJ1591" s="123"/>
      <c r="AK1591" s="123"/>
      <c r="AL1591" s="123"/>
    </row>
    <row r="1592" s="9" customFormat="1" spans="1:38">
      <c r="A1592" s="47" t="s">
        <v>14</v>
      </c>
      <c r="B1592" s="50" t="s">
        <v>15</v>
      </c>
      <c r="C1592" s="50">
        <v>508</v>
      </c>
      <c r="D1592" s="91">
        <v>33903000000</v>
      </c>
      <c r="E1592" s="94">
        <v>162100000000</v>
      </c>
      <c r="F1592" s="39" t="s">
        <v>1646</v>
      </c>
      <c r="G1592" s="50">
        <v>10</v>
      </c>
      <c r="H1592" s="121">
        <v>25</v>
      </c>
      <c r="I1592" s="50" t="s">
        <v>1411</v>
      </c>
      <c r="J1592" s="50" t="s">
        <v>494</v>
      </c>
      <c r="K1592" s="122"/>
      <c r="L1592" s="123"/>
      <c r="M1592" s="123"/>
      <c r="N1592" s="123"/>
      <c r="O1592" s="123"/>
      <c r="P1592" s="123"/>
      <c r="Q1592" s="123"/>
      <c r="R1592" s="123"/>
      <c r="S1592" s="123"/>
      <c r="T1592" s="123"/>
      <c r="U1592" s="123"/>
      <c r="V1592" s="123"/>
      <c r="W1592" s="123"/>
      <c r="X1592" s="123"/>
      <c r="Y1592" s="123"/>
      <c r="Z1592" s="123"/>
      <c r="AA1592" s="123"/>
      <c r="AB1592" s="123"/>
      <c r="AC1592" s="123"/>
      <c r="AD1592" s="123"/>
      <c r="AE1592" s="123"/>
      <c r="AF1592" s="123"/>
      <c r="AG1592" s="123"/>
      <c r="AH1592" s="123"/>
      <c r="AI1592" s="123"/>
      <c r="AJ1592" s="123"/>
      <c r="AK1592" s="123"/>
      <c r="AL1592" s="123"/>
    </row>
    <row r="1593" s="9" customFormat="1" spans="1:38">
      <c r="A1593" s="47" t="s">
        <v>14</v>
      </c>
      <c r="B1593" s="50" t="s">
        <v>15</v>
      </c>
      <c r="C1593" s="50">
        <v>508</v>
      </c>
      <c r="D1593" s="91">
        <v>33903000000</v>
      </c>
      <c r="E1593" s="94">
        <v>162100000000</v>
      </c>
      <c r="F1593" s="39" t="s">
        <v>1647</v>
      </c>
      <c r="G1593" s="50">
        <v>10</v>
      </c>
      <c r="H1593" s="121">
        <v>25</v>
      </c>
      <c r="I1593" s="50" t="s">
        <v>1411</v>
      </c>
      <c r="J1593" s="50" t="s">
        <v>494</v>
      </c>
      <c r="K1593" s="122"/>
      <c r="L1593" s="123"/>
      <c r="M1593" s="123"/>
      <c r="N1593" s="123"/>
      <c r="O1593" s="123"/>
      <c r="P1593" s="123"/>
      <c r="Q1593" s="123"/>
      <c r="R1593" s="123"/>
      <c r="S1593" s="123"/>
      <c r="T1593" s="123"/>
      <c r="U1593" s="123"/>
      <c r="V1593" s="123"/>
      <c r="W1593" s="123"/>
      <c r="X1593" s="123"/>
      <c r="Y1593" s="123"/>
      <c r="Z1593" s="123"/>
      <c r="AA1593" s="123"/>
      <c r="AB1593" s="123"/>
      <c r="AC1593" s="123"/>
      <c r="AD1593" s="123"/>
      <c r="AE1593" s="123"/>
      <c r="AF1593" s="123"/>
      <c r="AG1593" s="123"/>
      <c r="AH1593" s="123"/>
      <c r="AI1593" s="123"/>
      <c r="AJ1593" s="123"/>
      <c r="AK1593" s="123"/>
      <c r="AL1593" s="123"/>
    </row>
    <row r="1594" s="9" customFormat="1" spans="1:38">
      <c r="A1594" s="47" t="s">
        <v>14</v>
      </c>
      <c r="B1594" s="50" t="s">
        <v>15</v>
      </c>
      <c r="C1594" s="50">
        <v>508</v>
      </c>
      <c r="D1594" s="91">
        <v>33903000000</v>
      </c>
      <c r="E1594" s="94">
        <v>162100000000</v>
      </c>
      <c r="F1594" s="39" t="s">
        <v>1648</v>
      </c>
      <c r="G1594" s="50">
        <v>10</v>
      </c>
      <c r="H1594" s="121">
        <v>25</v>
      </c>
      <c r="I1594" s="50" t="s">
        <v>1411</v>
      </c>
      <c r="J1594" s="50" t="s">
        <v>494</v>
      </c>
      <c r="K1594" s="122"/>
      <c r="L1594" s="123"/>
      <c r="M1594" s="123"/>
      <c r="N1594" s="123"/>
      <c r="O1594" s="123"/>
      <c r="P1594" s="123"/>
      <c r="Q1594" s="123"/>
      <c r="R1594" s="123"/>
      <c r="S1594" s="123"/>
      <c r="T1594" s="123"/>
      <c r="U1594" s="123"/>
      <c r="V1594" s="123"/>
      <c r="W1594" s="123"/>
      <c r="X1594" s="123"/>
      <c r="Y1594" s="123"/>
      <c r="Z1594" s="123"/>
      <c r="AA1594" s="123"/>
      <c r="AB1594" s="123"/>
      <c r="AC1594" s="123"/>
      <c r="AD1594" s="123"/>
      <c r="AE1594" s="123"/>
      <c r="AF1594" s="123"/>
      <c r="AG1594" s="123"/>
      <c r="AH1594" s="123"/>
      <c r="AI1594" s="123"/>
      <c r="AJ1594" s="123"/>
      <c r="AK1594" s="123"/>
      <c r="AL1594" s="123"/>
    </row>
    <row r="1595" s="9" customFormat="1" spans="1:38">
      <c r="A1595" s="47" t="s">
        <v>14</v>
      </c>
      <c r="B1595" s="50" t="s">
        <v>15</v>
      </c>
      <c r="C1595" s="50">
        <v>508</v>
      </c>
      <c r="D1595" s="91">
        <v>33903000000</v>
      </c>
      <c r="E1595" s="94">
        <v>162100000000</v>
      </c>
      <c r="F1595" s="39" t="s">
        <v>1649</v>
      </c>
      <c r="G1595" s="50">
        <v>20</v>
      </c>
      <c r="H1595" s="121">
        <v>300</v>
      </c>
      <c r="I1595" s="50" t="s">
        <v>1411</v>
      </c>
      <c r="J1595" s="50" t="s">
        <v>494</v>
      </c>
      <c r="K1595" s="122"/>
      <c r="L1595" s="123"/>
      <c r="M1595" s="123"/>
      <c r="N1595" s="123"/>
      <c r="O1595" s="123"/>
      <c r="P1595" s="123"/>
      <c r="Q1595" s="123"/>
      <c r="R1595" s="123"/>
      <c r="S1595" s="123"/>
      <c r="T1595" s="123"/>
      <c r="U1595" s="123"/>
      <c r="V1595" s="123"/>
      <c r="W1595" s="123"/>
      <c r="X1595" s="123"/>
      <c r="Y1595" s="123"/>
      <c r="Z1595" s="123"/>
      <c r="AA1595" s="123"/>
      <c r="AB1595" s="123"/>
      <c r="AC1595" s="123"/>
      <c r="AD1595" s="123"/>
      <c r="AE1595" s="123"/>
      <c r="AF1595" s="123"/>
      <c r="AG1595" s="123"/>
      <c r="AH1595" s="123"/>
      <c r="AI1595" s="123"/>
      <c r="AJ1595" s="123"/>
      <c r="AK1595" s="123"/>
      <c r="AL1595" s="123"/>
    </row>
    <row r="1596" s="9" customFormat="1" spans="1:38">
      <c r="A1596" s="47" t="s">
        <v>14</v>
      </c>
      <c r="B1596" s="50" t="s">
        <v>15</v>
      </c>
      <c r="C1596" s="50">
        <v>508</v>
      </c>
      <c r="D1596" s="91">
        <v>33903000000</v>
      </c>
      <c r="E1596" s="94">
        <v>162100000000</v>
      </c>
      <c r="F1596" s="39" t="s">
        <v>1650</v>
      </c>
      <c r="G1596" s="50">
        <v>20</v>
      </c>
      <c r="H1596" s="121">
        <v>300</v>
      </c>
      <c r="I1596" s="50" t="s">
        <v>1411</v>
      </c>
      <c r="J1596" s="50" t="s">
        <v>494</v>
      </c>
      <c r="K1596" s="122"/>
      <c r="L1596" s="123"/>
      <c r="M1596" s="123"/>
      <c r="N1596" s="123"/>
      <c r="O1596" s="123"/>
      <c r="P1596" s="123"/>
      <c r="Q1596" s="123"/>
      <c r="R1596" s="123"/>
      <c r="S1596" s="123"/>
      <c r="T1596" s="123"/>
      <c r="U1596" s="123"/>
      <c r="V1596" s="123"/>
      <c r="W1596" s="123"/>
      <c r="X1596" s="123"/>
      <c r="Y1596" s="123"/>
      <c r="Z1596" s="123"/>
      <c r="AA1596" s="123"/>
      <c r="AB1596" s="123"/>
      <c r="AC1596" s="123"/>
      <c r="AD1596" s="123"/>
      <c r="AE1596" s="123"/>
      <c r="AF1596" s="123"/>
      <c r="AG1596" s="123"/>
      <c r="AH1596" s="123"/>
      <c r="AI1596" s="123"/>
      <c r="AJ1596" s="123"/>
      <c r="AK1596" s="123"/>
      <c r="AL1596" s="123"/>
    </row>
    <row r="1597" s="9" customFormat="1" spans="1:38">
      <c r="A1597" s="47" t="s">
        <v>14</v>
      </c>
      <c r="B1597" s="50" t="s">
        <v>15</v>
      </c>
      <c r="C1597" s="50">
        <v>508</v>
      </c>
      <c r="D1597" s="91">
        <v>33903000000</v>
      </c>
      <c r="E1597" s="94">
        <v>162100000000</v>
      </c>
      <c r="F1597" s="39" t="s">
        <v>1651</v>
      </c>
      <c r="G1597" s="50">
        <v>20</v>
      </c>
      <c r="H1597" s="121">
        <v>300</v>
      </c>
      <c r="I1597" s="50" t="s">
        <v>1411</v>
      </c>
      <c r="J1597" s="50" t="s">
        <v>494</v>
      </c>
      <c r="K1597" s="122"/>
      <c r="L1597" s="123"/>
      <c r="M1597" s="123"/>
      <c r="N1597" s="123"/>
      <c r="O1597" s="123"/>
      <c r="P1597" s="123"/>
      <c r="Q1597" s="123"/>
      <c r="R1597" s="123"/>
      <c r="S1597" s="123"/>
      <c r="T1597" s="123"/>
      <c r="U1597" s="123"/>
      <c r="V1597" s="123"/>
      <c r="W1597" s="123"/>
      <c r="X1597" s="123"/>
      <c r="Y1597" s="123"/>
      <c r="Z1597" s="123"/>
      <c r="AA1597" s="123"/>
      <c r="AB1597" s="123"/>
      <c r="AC1597" s="123"/>
      <c r="AD1597" s="123"/>
      <c r="AE1597" s="123"/>
      <c r="AF1597" s="123"/>
      <c r="AG1597" s="123"/>
      <c r="AH1597" s="123"/>
      <c r="AI1597" s="123"/>
      <c r="AJ1597" s="123"/>
      <c r="AK1597" s="123"/>
      <c r="AL1597" s="123"/>
    </row>
    <row r="1598" s="9" customFormat="1" spans="1:38">
      <c r="A1598" s="47" t="s">
        <v>14</v>
      </c>
      <c r="B1598" s="50" t="s">
        <v>15</v>
      </c>
      <c r="C1598" s="50">
        <v>508</v>
      </c>
      <c r="D1598" s="91">
        <v>33903000000</v>
      </c>
      <c r="E1598" s="94">
        <v>162100000000</v>
      </c>
      <c r="F1598" s="39" t="s">
        <v>1652</v>
      </c>
      <c r="G1598" s="50">
        <v>20</v>
      </c>
      <c r="H1598" s="121">
        <v>300</v>
      </c>
      <c r="I1598" s="50" t="s">
        <v>1411</v>
      </c>
      <c r="J1598" s="50" t="s">
        <v>494</v>
      </c>
      <c r="K1598" s="122"/>
      <c r="L1598" s="123"/>
      <c r="M1598" s="123"/>
      <c r="N1598" s="123"/>
      <c r="O1598" s="123"/>
      <c r="P1598" s="123"/>
      <c r="Q1598" s="123"/>
      <c r="R1598" s="123"/>
      <c r="S1598" s="123"/>
      <c r="T1598" s="123"/>
      <c r="U1598" s="123"/>
      <c r="V1598" s="123"/>
      <c r="W1598" s="123"/>
      <c r="X1598" s="123"/>
      <c r="Y1598" s="123"/>
      <c r="Z1598" s="123"/>
      <c r="AA1598" s="123"/>
      <c r="AB1598" s="123"/>
      <c r="AC1598" s="123"/>
      <c r="AD1598" s="123"/>
      <c r="AE1598" s="123"/>
      <c r="AF1598" s="123"/>
      <c r="AG1598" s="123"/>
      <c r="AH1598" s="123"/>
      <c r="AI1598" s="123"/>
      <c r="AJ1598" s="123"/>
      <c r="AK1598" s="123"/>
      <c r="AL1598" s="123"/>
    </row>
    <row r="1599" s="9" customFormat="1" spans="1:38">
      <c r="A1599" s="47" t="s">
        <v>14</v>
      </c>
      <c r="B1599" s="50" t="s">
        <v>15</v>
      </c>
      <c r="C1599" s="50">
        <v>508</v>
      </c>
      <c r="D1599" s="91">
        <v>33903000000</v>
      </c>
      <c r="E1599" s="94">
        <v>162100000000</v>
      </c>
      <c r="F1599" s="39" t="s">
        <v>1653</v>
      </c>
      <c r="G1599" s="50">
        <v>20</v>
      </c>
      <c r="H1599" s="121">
        <v>300</v>
      </c>
      <c r="I1599" s="50" t="s">
        <v>1411</v>
      </c>
      <c r="J1599" s="50" t="s">
        <v>494</v>
      </c>
      <c r="K1599" s="122"/>
      <c r="L1599" s="123"/>
      <c r="M1599" s="123"/>
      <c r="N1599" s="123"/>
      <c r="O1599" s="123"/>
      <c r="P1599" s="123"/>
      <c r="Q1599" s="123"/>
      <c r="R1599" s="123"/>
      <c r="S1599" s="123"/>
      <c r="T1599" s="123"/>
      <c r="U1599" s="123"/>
      <c r="V1599" s="123"/>
      <c r="W1599" s="123"/>
      <c r="X1599" s="123"/>
      <c r="Y1599" s="123"/>
      <c r="Z1599" s="123"/>
      <c r="AA1599" s="123"/>
      <c r="AB1599" s="123"/>
      <c r="AC1599" s="123"/>
      <c r="AD1599" s="123"/>
      <c r="AE1599" s="123"/>
      <c r="AF1599" s="123"/>
      <c r="AG1599" s="123"/>
      <c r="AH1599" s="123"/>
      <c r="AI1599" s="123"/>
      <c r="AJ1599" s="123"/>
      <c r="AK1599" s="123"/>
      <c r="AL1599" s="123"/>
    </row>
    <row r="1600" s="9" customFormat="1" spans="1:38">
      <c r="A1600" s="47" t="s">
        <v>14</v>
      </c>
      <c r="B1600" s="50" t="s">
        <v>15</v>
      </c>
      <c r="C1600" s="50">
        <v>508</v>
      </c>
      <c r="D1600" s="91">
        <v>33903000000</v>
      </c>
      <c r="E1600" s="94">
        <v>162100000000</v>
      </c>
      <c r="F1600" s="39" t="s">
        <v>1654</v>
      </c>
      <c r="G1600" s="50">
        <v>20</v>
      </c>
      <c r="H1600" s="121">
        <v>300</v>
      </c>
      <c r="I1600" s="50" t="s">
        <v>1411</v>
      </c>
      <c r="J1600" s="50" t="s">
        <v>494</v>
      </c>
      <c r="K1600" s="122"/>
      <c r="L1600" s="123"/>
      <c r="M1600" s="123"/>
      <c r="N1600" s="123"/>
      <c r="O1600" s="123"/>
      <c r="P1600" s="123"/>
      <c r="Q1600" s="123"/>
      <c r="R1600" s="123"/>
      <c r="S1600" s="123"/>
      <c r="T1600" s="123"/>
      <c r="U1600" s="123"/>
      <c r="V1600" s="123"/>
      <c r="W1600" s="123"/>
      <c r="X1600" s="123"/>
      <c r="Y1600" s="123"/>
      <c r="Z1600" s="123"/>
      <c r="AA1600" s="123"/>
      <c r="AB1600" s="123"/>
      <c r="AC1600" s="123"/>
      <c r="AD1600" s="123"/>
      <c r="AE1600" s="123"/>
      <c r="AF1600" s="123"/>
      <c r="AG1600" s="123"/>
      <c r="AH1600" s="123"/>
      <c r="AI1600" s="123"/>
      <c r="AJ1600" s="123"/>
      <c r="AK1600" s="123"/>
      <c r="AL1600" s="123"/>
    </row>
    <row r="1601" s="9" customFormat="1" spans="1:38">
      <c r="A1601" s="47" t="s">
        <v>14</v>
      </c>
      <c r="B1601" s="50" t="s">
        <v>15</v>
      </c>
      <c r="C1601" s="50">
        <v>508</v>
      </c>
      <c r="D1601" s="91">
        <v>33903000000</v>
      </c>
      <c r="E1601" s="94">
        <v>162100000000</v>
      </c>
      <c r="F1601" s="39" t="s">
        <v>1655</v>
      </c>
      <c r="G1601" s="50">
        <v>20</v>
      </c>
      <c r="H1601" s="121">
        <v>300</v>
      </c>
      <c r="I1601" s="50" t="s">
        <v>1411</v>
      </c>
      <c r="J1601" s="50" t="s">
        <v>494</v>
      </c>
      <c r="K1601" s="122"/>
      <c r="L1601" s="123"/>
      <c r="M1601" s="123"/>
      <c r="N1601" s="123"/>
      <c r="O1601" s="123"/>
      <c r="P1601" s="123"/>
      <c r="Q1601" s="123"/>
      <c r="R1601" s="123"/>
      <c r="S1601" s="123"/>
      <c r="T1601" s="123"/>
      <c r="U1601" s="123"/>
      <c r="V1601" s="123"/>
      <c r="W1601" s="123"/>
      <c r="X1601" s="123"/>
      <c r="Y1601" s="123"/>
      <c r="Z1601" s="123"/>
      <c r="AA1601" s="123"/>
      <c r="AB1601" s="123"/>
      <c r="AC1601" s="123"/>
      <c r="AD1601" s="123"/>
      <c r="AE1601" s="123"/>
      <c r="AF1601" s="123"/>
      <c r="AG1601" s="123"/>
      <c r="AH1601" s="123"/>
      <c r="AI1601" s="123"/>
      <c r="AJ1601" s="123"/>
      <c r="AK1601" s="123"/>
      <c r="AL1601" s="123"/>
    </row>
    <row r="1602" s="9" customFormat="1" spans="1:38">
      <c r="A1602" s="47" t="s">
        <v>14</v>
      </c>
      <c r="B1602" s="50" t="s">
        <v>15</v>
      </c>
      <c r="C1602" s="50">
        <v>508</v>
      </c>
      <c r="D1602" s="91">
        <v>33903000000</v>
      </c>
      <c r="E1602" s="94">
        <v>162100000000</v>
      </c>
      <c r="F1602" s="39" t="s">
        <v>1656</v>
      </c>
      <c r="G1602" s="50">
        <v>20</v>
      </c>
      <c r="H1602" s="121">
        <v>300</v>
      </c>
      <c r="I1602" s="50" t="s">
        <v>1411</v>
      </c>
      <c r="J1602" s="50" t="s">
        <v>494</v>
      </c>
      <c r="K1602" s="122"/>
      <c r="L1602" s="123"/>
      <c r="M1602" s="123"/>
      <c r="N1602" s="123"/>
      <c r="O1602" s="123"/>
      <c r="P1602" s="123"/>
      <c r="Q1602" s="123"/>
      <c r="R1602" s="123"/>
      <c r="S1602" s="123"/>
      <c r="T1602" s="123"/>
      <c r="U1602" s="123"/>
      <c r="V1602" s="123"/>
      <c r="W1602" s="123"/>
      <c r="X1602" s="123"/>
      <c r="Y1602" s="123"/>
      <c r="Z1602" s="123"/>
      <c r="AA1602" s="123"/>
      <c r="AB1602" s="123"/>
      <c r="AC1602" s="123"/>
      <c r="AD1602" s="123"/>
      <c r="AE1602" s="123"/>
      <c r="AF1602" s="123"/>
      <c r="AG1602" s="123"/>
      <c r="AH1602" s="123"/>
      <c r="AI1602" s="123"/>
      <c r="AJ1602" s="123"/>
      <c r="AK1602" s="123"/>
      <c r="AL1602" s="123"/>
    </row>
    <row r="1603" s="9" customFormat="1" spans="1:38">
      <c r="A1603" s="47" t="s">
        <v>14</v>
      </c>
      <c r="B1603" s="50" t="s">
        <v>15</v>
      </c>
      <c r="C1603" s="50">
        <v>508</v>
      </c>
      <c r="D1603" s="91">
        <v>33903000000</v>
      </c>
      <c r="E1603" s="94">
        <v>162100000000</v>
      </c>
      <c r="F1603" s="39" t="s">
        <v>1657</v>
      </c>
      <c r="G1603" s="50">
        <v>10</v>
      </c>
      <c r="H1603" s="121">
        <v>280</v>
      </c>
      <c r="I1603" s="50" t="s">
        <v>1411</v>
      </c>
      <c r="J1603" s="50" t="s">
        <v>494</v>
      </c>
      <c r="K1603" s="122"/>
      <c r="L1603" s="123"/>
      <c r="M1603" s="123"/>
      <c r="N1603" s="123"/>
      <c r="O1603" s="123"/>
      <c r="P1603" s="123"/>
      <c r="Q1603" s="123"/>
      <c r="R1603" s="123"/>
      <c r="S1603" s="123"/>
      <c r="T1603" s="123"/>
      <c r="U1603" s="123"/>
      <c r="V1603" s="123"/>
      <c r="W1603" s="123"/>
      <c r="X1603" s="123"/>
      <c r="Y1603" s="123"/>
      <c r="Z1603" s="123"/>
      <c r="AA1603" s="123"/>
      <c r="AB1603" s="123"/>
      <c r="AC1603" s="123"/>
      <c r="AD1603" s="123"/>
      <c r="AE1603" s="123"/>
      <c r="AF1603" s="123"/>
      <c r="AG1603" s="123"/>
      <c r="AH1603" s="123"/>
      <c r="AI1603" s="123"/>
      <c r="AJ1603" s="123"/>
      <c r="AK1603" s="123"/>
      <c r="AL1603" s="123"/>
    </row>
    <row r="1604" s="9" customFormat="1" spans="1:38">
      <c r="A1604" s="47" t="s">
        <v>14</v>
      </c>
      <c r="B1604" s="50" t="s">
        <v>15</v>
      </c>
      <c r="C1604" s="50">
        <v>508</v>
      </c>
      <c r="D1604" s="91">
        <v>33903000000</v>
      </c>
      <c r="E1604" s="94">
        <v>162100000000</v>
      </c>
      <c r="F1604" s="39" t="s">
        <v>1658</v>
      </c>
      <c r="G1604" s="50">
        <v>100</v>
      </c>
      <c r="H1604" s="121">
        <v>1100</v>
      </c>
      <c r="I1604" s="50" t="s">
        <v>1411</v>
      </c>
      <c r="J1604" s="50" t="s">
        <v>494</v>
      </c>
      <c r="K1604" s="122"/>
      <c r="L1604" s="123"/>
      <c r="M1604" s="123"/>
      <c r="N1604" s="123"/>
      <c r="O1604" s="123"/>
      <c r="P1604" s="123"/>
      <c r="Q1604" s="123"/>
      <c r="R1604" s="123"/>
      <c r="S1604" s="123"/>
      <c r="T1604" s="123"/>
      <c r="U1604" s="123"/>
      <c r="V1604" s="123"/>
      <c r="W1604" s="123"/>
      <c r="X1604" s="123"/>
      <c r="Y1604" s="123"/>
      <c r="Z1604" s="123"/>
      <c r="AA1604" s="123"/>
      <c r="AB1604" s="123"/>
      <c r="AC1604" s="123"/>
      <c r="AD1604" s="123"/>
      <c r="AE1604" s="123"/>
      <c r="AF1604" s="123"/>
      <c r="AG1604" s="123"/>
      <c r="AH1604" s="123"/>
      <c r="AI1604" s="123"/>
      <c r="AJ1604" s="123"/>
      <c r="AK1604" s="123"/>
      <c r="AL1604" s="123"/>
    </row>
    <row r="1605" s="9" customFormat="1" spans="1:38">
      <c r="A1605" s="47" t="s">
        <v>14</v>
      </c>
      <c r="B1605" s="50" t="s">
        <v>15</v>
      </c>
      <c r="C1605" s="50">
        <v>508</v>
      </c>
      <c r="D1605" s="91">
        <v>33903000000</v>
      </c>
      <c r="E1605" s="94">
        <v>162100000000</v>
      </c>
      <c r="F1605" s="39" t="s">
        <v>1659</v>
      </c>
      <c r="G1605" s="50">
        <v>2</v>
      </c>
      <c r="H1605" s="121">
        <v>140</v>
      </c>
      <c r="I1605" s="50" t="s">
        <v>1411</v>
      </c>
      <c r="J1605" s="50" t="s">
        <v>494</v>
      </c>
      <c r="K1605" s="122"/>
      <c r="L1605" s="123"/>
      <c r="M1605" s="123"/>
      <c r="N1605" s="123"/>
      <c r="O1605" s="123"/>
      <c r="P1605" s="123"/>
      <c r="Q1605" s="123"/>
      <c r="R1605" s="123"/>
      <c r="S1605" s="123"/>
      <c r="T1605" s="123"/>
      <c r="U1605" s="123"/>
      <c r="V1605" s="123"/>
      <c r="W1605" s="123"/>
      <c r="X1605" s="123"/>
      <c r="Y1605" s="123"/>
      <c r="Z1605" s="123"/>
      <c r="AA1605" s="123"/>
      <c r="AB1605" s="123"/>
      <c r="AC1605" s="123"/>
      <c r="AD1605" s="123"/>
      <c r="AE1605" s="123"/>
      <c r="AF1605" s="123"/>
      <c r="AG1605" s="123"/>
      <c r="AH1605" s="123"/>
      <c r="AI1605" s="123"/>
      <c r="AJ1605" s="123"/>
      <c r="AK1605" s="123"/>
      <c r="AL1605" s="123"/>
    </row>
    <row r="1606" s="9" customFormat="1" spans="1:38">
      <c r="A1606" s="47" t="s">
        <v>14</v>
      </c>
      <c r="B1606" s="50" t="s">
        <v>15</v>
      </c>
      <c r="C1606" s="50">
        <v>508</v>
      </c>
      <c r="D1606" s="91">
        <v>33903000000</v>
      </c>
      <c r="E1606" s="94">
        <v>162100000000</v>
      </c>
      <c r="F1606" s="39" t="s">
        <v>1660</v>
      </c>
      <c r="G1606" s="50">
        <v>2</v>
      </c>
      <c r="H1606" s="121">
        <v>140</v>
      </c>
      <c r="I1606" s="50" t="s">
        <v>1411</v>
      </c>
      <c r="J1606" s="50" t="s">
        <v>494</v>
      </c>
      <c r="K1606" s="122"/>
      <c r="L1606" s="123"/>
      <c r="M1606" s="123"/>
      <c r="N1606" s="123"/>
      <c r="O1606" s="123"/>
      <c r="P1606" s="123"/>
      <c r="Q1606" s="123"/>
      <c r="R1606" s="123"/>
      <c r="S1606" s="123"/>
      <c r="T1606" s="123"/>
      <c r="U1606" s="123"/>
      <c r="V1606" s="123"/>
      <c r="W1606" s="123"/>
      <c r="X1606" s="123"/>
      <c r="Y1606" s="123"/>
      <c r="Z1606" s="123"/>
      <c r="AA1606" s="123"/>
      <c r="AB1606" s="123"/>
      <c r="AC1606" s="123"/>
      <c r="AD1606" s="123"/>
      <c r="AE1606" s="123"/>
      <c r="AF1606" s="123"/>
      <c r="AG1606" s="123"/>
      <c r="AH1606" s="123"/>
      <c r="AI1606" s="123"/>
      <c r="AJ1606" s="123"/>
      <c r="AK1606" s="123"/>
      <c r="AL1606" s="123"/>
    </row>
    <row r="1607" s="9" customFormat="1" spans="1:38">
      <c r="A1607" s="47" t="s">
        <v>14</v>
      </c>
      <c r="B1607" s="50" t="s">
        <v>15</v>
      </c>
      <c r="C1607" s="50">
        <v>508</v>
      </c>
      <c r="D1607" s="91">
        <v>33903000000</v>
      </c>
      <c r="E1607" s="94">
        <v>162100000000</v>
      </c>
      <c r="F1607" s="39" t="s">
        <v>1661</v>
      </c>
      <c r="G1607" s="50">
        <v>2</v>
      </c>
      <c r="H1607" s="121">
        <v>140</v>
      </c>
      <c r="I1607" s="50" t="s">
        <v>1411</v>
      </c>
      <c r="J1607" s="50" t="s">
        <v>494</v>
      </c>
      <c r="K1607" s="122"/>
      <c r="L1607" s="123"/>
      <c r="M1607" s="123"/>
      <c r="N1607" s="123"/>
      <c r="O1607" s="123"/>
      <c r="P1607" s="123"/>
      <c r="Q1607" s="123"/>
      <c r="R1607" s="123"/>
      <c r="S1607" s="123"/>
      <c r="T1607" s="123"/>
      <c r="U1607" s="123"/>
      <c r="V1607" s="123"/>
      <c r="W1607" s="123"/>
      <c r="X1607" s="123"/>
      <c r="Y1607" s="123"/>
      <c r="Z1607" s="123"/>
      <c r="AA1607" s="123"/>
      <c r="AB1607" s="123"/>
      <c r="AC1607" s="123"/>
      <c r="AD1607" s="123"/>
      <c r="AE1607" s="123"/>
      <c r="AF1607" s="123"/>
      <c r="AG1607" s="123"/>
      <c r="AH1607" s="123"/>
      <c r="AI1607" s="123"/>
      <c r="AJ1607" s="123"/>
      <c r="AK1607" s="123"/>
      <c r="AL1607" s="123"/>
    </row>
    <row r="1608" s="9" customFormat="1" spans="1:38">
      <c r="A1608" s="47" t="s">
        <v>14</v>
      </c>
      <c r="B1608" s="50" t="s">
        <v>15</v>
      </c>
      <c r="C1608" s="50">
        <v>508</v>
      </c>
      <c r="D1608" s="91">
        <v>33903000000</v>
      </c>
      <c r="E1608" s="94">
        <v>162100000000</v>
      </c>
      <c r="F1608" s="39" t="s">
        <v>1662</v>
      </c>
      <c r="G1608" s="50">
        <v>2</v>
      </c>
      <c r="H1608" s="121">
        <v>140</v>
      </c>
      <c r="I1608" s="50" t="s">
        <v>1411</v>
      </c>
      <c r="J1608" s="50" t="s">
        <v>494</v>
      </c>
      <c r="K1608" s="122"/>
      <c r="L1608" s="123"/>
      <c r="M1608" s="123"/>
      <c r="N1608" s="123"/>
      <c r="O1608" s="123"/>
      <c r="P1608" s="123"/>
      <c r="Q1608" s="123"/>
      <c r="R1608" s="123"/>
      <c r="S1608" s="123"/>
      <c r="T1608" s="123"/>
      <c r="U1608" s="123"/>
      <c r="V1608" s="123"/>
      <c r="W1608" s="123"/>
      <c r="X1608" s="123"/>
      <c r="Y1608" s="123"/>
      <c r="Z1608" s="123"/>
      <c r="AA1608" s="123"/>
      <c r="AB1608" s="123"/>
      <c r="AC1608" s="123"/>
      <c r="AD1608" s="123"/>
      <c r="AE1608" s="123"/>
      <c r="AF1608" s="123"/>
      <c r="AG1608" s="123"/>
      <c r="AH1608" s="123"/>
      <c r="AI1608" s="123"/>
      <c r="AJ1608" s="123"/>
      <c r="AK1608" s="123"/>
      <c r="AL1608" s="123"/>
    </row>
    <row r="1609" s="9" customFormat="1" spans="1:38">
      <c r="A1609" s="47" t="s">
        <v>14</v>
      </c>
      <c r="B1609" s="50" t="s">
        <v>15</v>
      </c>
      <c r="C1609" s="50">
        <v>508</v>
      </c>
      <c r="D1609" s="91">
        <v>33903000000</v>
      </c>
      <c r="E1609" s="94">
        <v>162100000000</v>
      </c>
      <c r="F1609" s="39" t="s">
        <v>1663</v>
      </c>
      <c r="G1609" s="50">
        <v>20</v>
      </c>
      <c r="H1609" s="121">
        <v>420</v>
      </c>
      <c r="I1609" s="50" t="s">
        <v>1411</v>
      </c>
      <c r="J1609" s="50" t="s">
        <v>494</v>
      </c>
      <c r="K1609" s="122"/>
      <c r="L1609" s="123"/>
      <c r="M1609" s="123"/>
      <c r="N1609" s="123"/>
      <c r="O1609" s="123"/>
      <c r="P1609" s="123"/>
      <c r="Q1609" s="123"/>
      <c r="R1609" s="123"/>
      <c r="S1609" s="123"/>
      <c r="T1609" s="123"/>
      <c r="U1609" s="123"/>
      <c r="V1609" s="123"/>
      <c r="W1609" s="123"/>
      <c r="X1609" s="123"/>
      <c r="Y1609" s="123"/>
      <c r="Z1609" s="123"/>
      <c r="AA1609" s="123"/>
      <c r="AB1609" s="123"/>
      <c r="AC1609" s="123"/>
      <c r="AD1609" s="123"/>
      <c r="AE1609" s="123"/>
      <c r="AF1609" s="123"/>
      <c r="AG1609" s="123"/>
      <c r="AH1609" s="123"/>
      <c r="AI1609" s="123"/>
      <c r="AJ1609" s="123"/>
      <c r="AK1609" s="123"/>
      <c r="AL1609" s="123"/>
    </row>
    <row r="1610" s="9" customFormat="1" spans="1:38">
      <c r="A1610" s="47" t="s">
        <v>14</v>
      </c>
      <c r="B1610" s="50" t="s">
        <v>15</v>
      </c>
      <c r="C1610" s="50">
        <v>508</v>
      </c>
      <c r="D1610" s="91">
        <v>33903000000</v>
      </c>
      <c r="E1610" s="94">
        <v>162100000000</v>
      </c>
      <c r="F1610" s="39" t="s">
        <v>1664</v>
      </c>
      <c r="G1610" s="50">
        <v>20</v>
      </c>
      <c r="H1610" s="121">
        <v>240</v>
      </c>
      <c r="I1610" s="50" t="s">
        <v>1411</v>
      </c>
      <c r="J1610" s="50" t="s">
        <v>494</v>
      </c>
      <c r="K1610" s="122"/>
      <c r="L1610" s="123"/>
      <c r="M1610" s="123"/>
      <c r="N1610" s="123"/>
      <c r="O1610" s="123"/>
      <c r="P1610" s="123"/>
      <c r="Q1610" s="123"/>
      <c r="R1610" s="123"/>
      <c r="S1610" s="123"/>
      <c r="T1610" s="123"/>
      <c r="U1610" s="123"/>
      <c r="V1610" s="123"/>
      <c r="W1610" s="123"/>
      <c r="X1610" s="123"/>
      <c r="Y1610" s="123"/>
      <c r="Z1610" s="123"/>
      <c r="AA1610" s="123"/>
      <c r="AB1610" s="123"/>
      <c r="AC1610" s="123"/>
      <c r="AD1610" s="123"/>
      <c r="AE1610" s="123"/>
      <c r="AF1610" s="123"/>
      <c r="AG1610" s="123"/>
      <c r="AH1610" s="123"/>
      <c r="AI1610" s="123"/>
      <c r="AJ1610" s="123"/>
      <c r="AK1610" s="123"/>
      <c r="AL1610" s="123"/>
    </row>
    <row r="1611" s="9" customFormat="1" spans="1:38">
      <c r="A1611" s="47" t="s">
        <v>14</v>
      </c>
      <c r="B1611" s="50" t="s">
        <v>15</v>
      </c>
      <c r="C1611" s="50">
        <v>508</v>
      </c>
      <c r="D1611" s="91">
        <v>33903000000</v>
      </c>
      <c r="E1611" s="94">
        <v>162100000000</v>
      </c>
      <c r="F1611" s="39" t="s">
        <v>1665</v>
      </c>
      <c r="G1611" s="50">
        <v>20</v>
      </c>
      <c r="H1611" s="121">
        <v>240</v>
      </c>
      <c r="I1611" s="50" t="s">
        <v>1411</v>
      </c>
      <c r="J1611" s="50" t="s">
        <v>494</v>
      </c>
      <c r="K1611" s="122"/>
      <c r="L1611" s="123"/>
      <c r="M1611" s="123"/>
      <c r="N1611" s="123"/>
      <c r="O1611" s="123"/>
      <c r="P1611" s="123"/>
      <c r="Q1611" s="123"/>
      <c r="R1611" s="123"/>
      <c r="S1611" s="123"/>
      <c r="T1611" s="123"/>
      <c r="U1611" s="123"/>
      <c r="V1611" s="123"/>
      <c r="W1611" s="123"/>
      <c r="X1611" s="123"/>
      <c r="Y1611" s="123"/>
      <c r="Z1611" s="123"/>
      <c r="AA1611" s="123"/>
      <c r="AB1611" s="123"/>
      <c r="AC1611" s="123"/>
      <c r="AD1611" s="123"/>
      <c r="AE1611" s="123"/>
      <c r="AF1611" s="123"/>
      <c r="AG1611" s="123"/>
      <c r="AH1611" s="123"/>
      <c r="AI1611" s="123"/>
      <c r="AJ1611" s="123"/>
      <c r="AK1611" s="123"/>
      <c r="AL1611" s="123"/>
    </row>
    <row r="1612" s="9" customFormat="1" spans="1:38">
      <c r="A1612" s="47" t="s">
        <v>14</v>
      </c>
      <c r="B1612" s="50" t="s">
        <v>15</v>
      </c>
      <c r="C1612" s="50">
        <v>508</v>
      </c>
      <c r="D1612" s="91">
        <v>33903000000</v>
      </c>
      <c r="E1612" s="94">
        <v>162100000000</v>
      </c>
      <c r="F1612" s="39" t="s">
        <v>1666</v>
      </c>
      <c r="G1612" s="50">
        <v>20</v>
      </c>
      <c r="H1612" s="121">
        <v>700</v>
      </c>
      <c r="I1612" s="50" t="s">
        <v>1411</v>
      </c>
      <c r="J1612" s="50" t="s">
        <v>494</v>
      </c>
      <c r="K1612" s="122"/>
      <c r="L1612" s="123"/>
      <c r="M1612" s="123"/>
      <c r="N1612" s="123"/>
      <c r="O1612" s="123"/>
      <c r="P1612" s="123"/>
      <c r="Q1612" s="123"/>
      <c r="R1612" s="123"/>
      <c r="S1612" s="123"/>
      <c r="T1612" s="123"/>
      <c r="U1612" s="123"/>
      <c r="V1612" s="123"/>
      <c r="W1612" s="123"/>
      <c r="X1612" s="123"/>
      <c r="Y1612" s="123"/>
      <c r="Z1612" s="123"/>
      <c r="AA1612" s="123"/>
      <c r="AB1612" s="123"/>
      <c r="AC1612" s="123"/>
      <c r="AD1612" s="123"/>
      <c r="AE1612" s="123"/>
      <c r="AF1612" s="123"/>
      <c r="AG1612" s="123"/>
      <c r="AH1612" s="123"/>
      <c r="AI1612" s="123"/>
      <c r="AJ1612" s="123"/>
      <c r="AK1612" s="123"/>
      <c r="AL1612" s="123"/>
    </row>
    <row r="1613" s="9" customFormat="1" spans="1:38">
      <c r="A1613" s="47" t="s">
        <v>14</v>
      </c>
      <c r="B1613" s="50" t="s">
        <v>15</v>
      </c>
      <c r="C1613" s="50">
        <v>508</v>
      </c>
      <c r="D1613" s="91">
        <v>33903000000</v>
      </c>
      <c r="E1613" s="94">
        <v>162100000000</v>
      </c>
      <c r="F1613" s="39" t="s">
        <v>1667</v>
      </c>
      <c r="G1613" s="50">
        <v>30</v>
      </c>
      <c r="H1613" s="121">
        <v>240</v>
      </c>
      <c r="I1613" s="50" t="s">
        <v>1411</v>
      </c>
      <c r="J1613" s="50" t="s">
        <v>494</v>
      </c>
      <c r="K1613" s="122"/>
      <c r="L1613" s="123"/>
      <c r="M1613" s="123"/>
      <c r="N1613" s="123"/>
      <c r="O1613" s="123"/>
      <c r="P1613" s="123"/>
      <c r="Q1613" s="123"/>
      <c r="R1613" s="123"/>
      <c r="S1613" s="123"/>
      <c r="T1613" s="123"/>
      <c r="U1613" s="123"/>
      <c r="V1613" s="123"/>
      <c r="W1613" s="123"/>
      <c r="X1613" s="123"/>
      <c r="Y1613" s="123"/>
      <c r="Z1613" s="123"/>
      <c r="AA1613" s="123"/>
      <c r="AB1613" s="123"/>
      <c r="AC1613" s="123"/>
      <c r="AD1613" s="123"/>
      <c r="AE1613" s="123"/>
      <c r="AF1613" s="123"/>
      <c r="AG1613" s="123"/>
      <c r="AH1613" s="123"/>
      <c r="AI1613" s="123"/>
      <c r="AJ1613" s="123"/>
      <c r="AK1613" s="123"/>
      <c r="AL1613" s="123"/>
    </row>
    <row r="1614" s="9" customFormat="1" ht="30" spans="1:38">
      <c r="A1614" s="47" t="s">
        <v>14</v>
      </c>
      <c r="B1614" s="50" t="s">
        <v>15</v>
      </c>
      <c r="C1614" s="50">
        <v>508</v>
      </c>
      <c r="D1614" s="91">
        <v>33903000000</v>
      </c>
      <c r="E1614" s="94">
        <v>162100000000</v>
      </c>
      <c r="F1614" s="39" t="s">
        <v>1668</v>
      </c>
      <c r="G1614" s="50">
        <v>10</v>
      </c>
      <c r="H1614" s="121">
        <v>250</v>
      </c>
      <c r="I1614" s="50" t="s">
        <v>1411</v>
      </c>
      <c r="J1614" s="50" t="s">
        <v>494</v>
      </c>
      <c r="K1614" s="122"/>
      <c r="L1614" s="123"/>
      <c r="M1614" s="123"/>
      <c r="N1614" s="123"/>
      <c r="O1614" s="123"/>
      <c r="P1614" s="123"/>
      <c r="Q1614" s="123"/>
      <c r="R1614" s="123"/>
      <c r="S1614" s="123"/>
      <c r="T1614" s="123"/>
      <c r="U1614" s="123"/>
      <c r="V1614" s="123"/>
      <c r="W1614" s="123"/>
      <c r="X1614" s="123"/>
      <c r="Y1614" s="123"/>
      <c r="Z1614" s="123"/>
      <c r="AA1614" s="123"/>
      <c r="AB1614" s="123"/>
      <c r="AC1614" s="123"/>
      <c r="AD1614" s="123"/>
      <c r="AE1614" s="123"/>
      <c r="AF1614" s="123"/>
      <c r="AG1614" s="123"/>
      <c r="AH1614" s="123"/>
      <c r="AI1614" s="123"/>
      <c r="AJ1614" s="123"/>
      <c r="AK1614" s="123"/>
      <c r="AL1614" s="123"/>
    </row>
    <row r="1615" s="9" customFormat="1" ht="30" spans="1:38">
      <c r="A1615" s="47" t="s">
        <v>14</v>
      </c>
      <c r="B1615" s="50" t="s">
        <v>15</v>
      </c>
      <c r="C1615" s="50">
        <v>508</v>
      </c>
      <c r="D1615" s="91">
        <v>33903000000</v>
      </c>
      <c r="E1615" s="94">
        <v>162100000000</v>
      </c>
      <c r="F1615" s="39" t="s">
        <v>1669</v>
      </c>
      <c r="G1615" s="50">
        <v>10</v>
      </c>
      <c r="H1615" s="121">
        <v>250</v>
      </c>
      <c r="I1615" s="50" t="s">
        <v>1411</v>
      </c>
      <c r="J1615" s="50" t="s">
        <v>494</v>
      </c>
      <c r="K1615" s="122"/>
      <c r="L1615" s="123"/>
      <c r="M1615" s="123"/>
      <c r="N1615" s="123"/>
      <c r="O1615" s="123"/>
      <c r="P1615" s="123"/>
      <c r="Q1615" s="123"/>
      <c r="R1615" s="123"/>
      <c r="S1615" s="123"/>
      <c r="T1615" s="123"/>
      <c r="U1615" s="123"/>
      <c r="V1615" s="123"/>
      <c r="W1615" s="123"/>
      <c r="X1615" s="123"/>
      <c r="Y1615" s="123"/>
      <c r="Z1615" s="123"/>
      <c r="AA1615" s="123"/>
      <c r="AB1615" s="123"/>
      <c r="AC1615" s="123"/>
      <c r="AD1615" s="123"/>
      <c r="AE1615" s="123"/>
      <c r="AF1615" s="123"/>
      <c r="AG1615" s="123"/>
      <c r="AH1615" s="123"/>
      <c r="AI1615" s="123"/>
      <c r="AJ1615" s="123"/>
      <c r="AK1615" s="123"/>
      <c r="AL1615" s="123"/>
    </row>
    <row r="1616" s="9" customFormat="1" ht="30" spans="1:38">
      <c r="A1616" s="47" t="s">
        <v>14</v>
      </c>
      <c r="B1616" s="50" t="s">
        <v>15</v>
      </c>
      <c r="C1616" s="50">
        <v>508</v>
      </c>
      <c r="D1616" s="91">
        <v>33903000000</v>
      </c>
      <c r="E1616" s="94">
        <v>162100000000</v>
      </c>
      <c r="F1616" s="39" t="s">
        <v>1670</v>
      </c>
      <c r="G1616" s="50">
        <v>10</v>
      </c>
      <c r="H1616" s="121">
        <v>250</v>
      </c>
      <c r="I1616" s="50" t="s">
        <v>1411</v>
      </c>
      <c r="J1616" s="50" t="s">
        <v>494</v>
      </c>
      <c r="K1616" s="122"/>
      <c r="L1616" s="123"/>
      <c r="M1616" s="123"/>
      <c r="N1616" s="123"/>
      <c r="O1616" s="123"/>
      <c r="P1616" s="123"/>
      <c r="Q1616" s="123"/>
      <c r="R1616" s="123"/>
      <c r="S1616" s="123"/>
      <c r="T1616" s="123"/>
      <c r="U1616" s="123"/>
      <c r="V1616" s="123"/>
      <c r="W1616" s="123"/>
      <c r="X1616" s="123"/>
      <c r="Y1616" s="123"/>
      <c r="Z1616" s="123"/>
      <c r="AA1616" s="123"/>
      <c r="AB1616" s="123"/>
      <c r="AC1616" s="123"/>
      <c r="AD1616" s="123"/>
      <c r="AE1616" s="123"/>
      <c r="AF1616" s="123"/>
      <c r="AG1616" s="123"/>
      <c r="AH1616" s="123"/>
      <c r="AI1616" s="123"/>
      <c r="AJ1616" s="123"/>
      <c r="AK1616" s="123"/>
      <c r="AL1616" s="123"/>
    </row>
    <row r="1617" s="9" customFormat="1" ht="30" spans="1:38">
      <c r="A1617" s="47" t="s">
        <v>14</v>
      </c>
      <c r="B1617" s="50" t="s">
        <v>15</v>
      </c>
      <c r="C1617" s="50">
        <v>508</v>
      </c>
      <c r="D1617" s="91">
        <v>33903000000</v>
      </c>
      <c r="E1617" s="94">
        <v>162100000000</v>
      </c>
      <c r="F1617" s="39" t="s">
        <v>1671</v>
      </c>
      <c r="G1617" s="50">
        <v>10</v>
      </c>
      <c r="H1617" s="121">
        <v>250</v>
      </c>
      <c r="I1617" s="50" t="s">
        <v>1411</v>
      </c>
      <c r="J1617" s="50" t="s">
        <v>494</v>
      </c>
      <c r="K1617" s="122"/>
      <c r="L1617" s="123"/>
      <c r="M1617" s="123"/>
      <c r="N1617" s="123"/>
      <c r="O1617" s="123"/>
      <c r="P1617" s="123"/>
      <c r="Q1617" s="123"/>
      <c r="R1617" s="123"/>
      <c r="S1617" s="123"/>
      <c r="T1617" s="123"/>
      <c r="U1617" s="123"/>
      <c r="V1617" s="123"/>
      <c r="W1617" s="123"/>
      <c r="X1617" s="123"/>
      <c r="Y1617" s="123"/>
      <c r="Z1617" s="123"/>
      <c r="AA1617" s="123"/>
      <c r="AB1617" s="123"/>
      <c r="AC1617" s="123"/>
      <c r="AD1617" s="123"/>
      <c r="AE1617" s="123"/>
      <c r="AF1617" s="123"/>
      <c r="AG1617" s="123"/>
      <c r="AH1617" s="123"/>
      <c r="AI1617" s="123"/>
      <c r="AJ1617" s="123"/>
      <c r="AK1617" s="123"/>
      <c r="AL1617" s="123"/>
    </row>
    <row r="1618" s="9" customFormat="1" ht="30" spans="1:38">
      <c r="A1618" s="47" t="s">
        <v>14</v>
      </c>
      <c r="B1618" s="50" t="s">
        <v>15</v>
      </c>
      <c r="C1618" s="50">
        <v>508</v>
      </c>
      <c r="D1618" s="91">
        <v>33903000000</v>
      </c>
      <c r="E1618" s="94">
        <v>162100000000</v>
      </c>
      <c r="F1618" s="39" t="s">
        <v>1672</v>
      </c>
      <c r="G1618" s="50">
        <v>10</v>
      </c>
      <c r="H1618" s="121">
        <v>250</v>
      </c>
      <c r="I1618" s="50" t="s">
        <v>1411</v>
      </c>
      <c r="J1618" s="50" t="s">
        <v>494</v>
      </c>
      <c r="K1618" s="122"/>
      <c r="L1618" s="123"/>
      <c r="M1618" s="123"/>
      <c r="N1618" s="123"/>
      <c r="O1618" s="123"/>
      <c r="P1618" s="123"/>
      <c r="Q1618" s="123"/>
      <c r="R1618" s="123"/>
      <c r="S1618" s="123"/>
      <c r="T1618" s="123"/>
      <c r="U1618" s="123"/>
      <c r="V1618" s="123"/>
      <c r="W1618" s="123"/>
      <c r="X1618" s="123"/>
      <c r="Y1618" s="123"/>
      <c r="Z1618" s="123"/>
      <c r="AA1618" s="123"/>
      <c r="AB1618" s="123"/>
      <c r="AC1618" s="123"/>
      <c r="AD1618" s="123"/>
      <c r="AE1618" s="123"/>
      <c r="AF1618" s="123"/>
      <c r="AG1618" s="123"/>
      <c r="AH1618" s="123"/>
      <c r="AI1618" s="123"/>
      <c r="AJ1618" s="123"/>
      <c r="AK1618" s="123"/>
      <c r="AL1618" s="123"/>
    </row>
    <row r="1619" s="9" customFormat="1" ht="30" spans="1:38">
      <c r="A1619" s="47" t="s">
        <v>14</v>
      </c>
      <c r="B1619" s="50" t="s">
        <v>15</v>
      </c>
      <c r="C1619" s="50">
        <v>508</v>
      </c>
      <c r="D1619" s="91">
        <v>33903000000</v>
      </c>
      <c r="E1619" s="94">
        <v>162100000000</v>
      </c>
      <c r="F1619" s="39" t="s">
        <v>1673</v>
      </c>
      <c r="G1619" s="50">
        <v>10</v>
      </c>
      <c r="H1619" s="121">
        <v>250</v>
      </c>
      <c r="I1619" s="50" t="s">
        <v>1411</v>
      </c>
      <c r="J1619" s="50" t="s">
        <v>494</v>
      </c>
      <c r="K1619" s="122"/>
      <c r="L1619" s="123"/>
      <c r="M1619" s="123"/>
      <c r="N1619" s="123"/>
      <c r="O1619" s="123"/>
      <c r="P1619" s="123"/>
      <c r="Q1619" s="123"/>
      <c r="R1619" s="123"/>
      <c r="S1619" s="123"/>
      <c r="T1619" s="123"/>
      <c r="U1619" s="123"/>
      <c r="V1619" s="123"/>
      <c r="W1619" s="123"/>
      <c r="X1619" s="123"/>
      <c r="Y1619" s="123"/>
      <c r="Z1619" s="123"/>
      <c r="AA1619" s="123"/>
      <c r="AB1619" s="123"/>
      <c r="AC1619" s="123"/>
      <c r="AD1619" s="123"/>
      <c r="AE1619" s="123"/>
      <c r="AF1619" s="123"/>
      <c r="AG1619" s="123"/>
      <c r="AH1619" s="123"/>
      <c r="AI1619" s="123"/>
      <c r="AJ1619" s="123"/>
      <c r="AK1619" s="123"/>
      <c r="AL1619" s="123"/>
    </row>
    <row r="1620" s="9" customFormat="1" ht="30" spans="1:38">
      <c r="A1620" s="47" t="s">
        <v>14</v>
      </c>
      <c r="B1620" s="50" t="s">
        <v>15</v>
      </c>
      <c r="C1620" s="50">
        <v>508</v>
      </c>
      <c r="D1620" s="91">
        <v>33903000000</v>
      </c>
      <c r="E1620" s="94">
        <v>162100000000</v>
      </c>
      <c r="F1620" s="39" t="s">
        <v>1674</v>
      </c>
      <c r="G1620" s="50">
        <v>10</v>
      </c>
      <c r="H1620" s="121">
        <v>250</v>
      </c>
      <c r="I1620" s="50" t="s">
        <v>1411</v>
      </c>
      <c r="J1620" s="50" t="s">
        <v>494</v>
      </c>
      <c r="K1620" s="122"/>
      <c r="L1620" s="123"/>
      <c r="M1620" s="123"/>
      <c r="N1620" s="123"/>
      <c r="O1620" s="123"/>
      <c r="P1620" s="123"/>
      <c r="Q1620" s="123"/>
      <c r="R1620" s="123"/>
      <c r="S1620" s="123"/>
      <c r="T1620" s="123"/>
      <c r="U1620" s="123"/>
      <c r="V1620" s="123"/>
      <c r="W1620" s="123"/>
      <c r="X1620" s="123"/>
      <c r="Y1620" s="123"/>
      <c r="Z1620" s="123"/>
      <c r="AA1620" s="123"/>
      <c r="AB1620" s="123"/>
      <c r="AC1620" s="123"/>
      <c r="AD1620" s="123"/>
      <c r="AE1620" s="123"/>
      <c r="AF1620" s="123"/>
      <c r="AG1620" s="123"/>
      <c r="AH1620" s="123"/>
      <c r="AI1620" s="123"/>
      <c r="AJ1620" s="123"/>
      <c r="AK1620" s="123"/>
      <c r="AL1620" s="123"/>
    </row>
    <row r="1621" s="9" customFormat="1" ht="30" spans="1:38">
      <c r="A1621" s="47" t="s">
        <v>14</v>
      </c>
      <c r="B1621" s="50" t="s">
        <v>15</v>
      </c>
      <c r="C1621" s="50">
        <v>508</v>
      </c>
      <c r="D1621" s="91">
        <v>33903000000</v>
      </c>
      <c r="E1621" s="94">
        <v>162100000000</v>
      </c>
      <c r="F1621" s="39" t="s">
        <v>1675</v>
      </c>
      <c r="G1621" s="50">
        <v>10</v>
      </c>
      <c r="H1621" s="121">
        <v>250</v>
      </c>
      <c r="I1621" s="50" t="s">
        <v>1411</v>
      </c>
      <c r="J1621" s="50" t="s">
        <v>494</v>
      </c>
      <c r="K1621" s="122"/>
      <c r="L1621" s="123"/>
      <c r="M1621" s="123"/>
      <c r="N1621" s="123"/>
      <c r="O1621" s="123"/>
      <c r="P1621" s="123"/>
      <c r="Q1621" s="123"/>
      <c r="R1621" s="123"/>
      <c r="S1621" s="123"/>
      <c r="T1621" s="123"/>
      <c r="U1621" s="123"/>
      <c r="V1621" s="123"/>
      <c r="W1621" s="123"/>
      <c r="X1621" s="123"/>
      <c r="Y1621" s="123"/>
      <c r="Z1621" s="123"/>
      <c r="AA1621" s="123"/>
      <c r="AB1621" s="123"/>
      <c r="AC1621" s="123"/>
      <c r="AD1621" s="123"/>
      <c r="AE1621" s="123"/>
      <c r="AF1621" s="123"/>
      <c r="AG1621" s="123"/>
      <c r="AH1621" s="123"/>
      <c r="AI1621" s="123"/>
      <c r="AJ1621" s="123"/>
      <c r="AK1621" s="123"/>
      <c r="AL1621" s="123"/>
    </row>
    <row r="1622" s="9" customFormat="1" ht="30" spans="1:38">
      <c r="A1622" s="47" t="s">
        <v>14</v>
      </c>
      <c r="B1622" s="50" t="s">
        <v>15</v>
      </c>
      <c r="C1622" s="50">
        <v>508</v>
      </c>
      <c r="D1622" s="91">
        <v>33903000000</v>
      </c>
      <c r="E1622" s="94">
        <v>162100000000</v>
      </c>
      <c r="F1622" s="39" t="s">
        <v>1676</v>
      </c>
      <c r="G1622" s="50">
        <v>10</v>
      </c>
      <c r="H1622" s="121">
        <v>250</v>
      </c>
      <c r="I1622" s="50" t="s">
        <v>1411</v>
      </c>
      <c r="J1622" s="50" t="s">
        <v>494</v>
      </c>
      <c r="K1622" s="122"/>
      <c r="L1622" s="123"/>
      <c r="M1622" s="123"/>
      <c r="N1622" s="123"/>
      <c r="O1622" s="123"/>
      <c r="P1622" s="123"/>
      <c r="Q1622" s="123"/>
      <c r="R1622" s="123"/>
      <c r="S1622" s="123"/>
      <c r="T1622" s="123"/>
      <c r="U1622" s="123"/>
      <c r="V1622" s="123"/>
      <c r="W1622" s="123"/>
      <c r="X1622" s="123"/>
      <c r="Y1622" s="123"/>
      <c r="Z1622" s="123"/>
      <c r="AA1622" s="123"/>
      <c r="AB1622" s="123"/>
      <c r="AC1622" s="123"/>
      <c r="AD1622" s="123"/>
      <c r="AE1622" s="123"/>
      <c r="AF1622" s="123"/>
      <c r="AG1622" s="123"/>
      <c r="AH1622" s="123"/>
      <c r="AI1622" s="123"/>
      <c r="AJ1622" s="123"/>
      <c r="AK1622" s="123"/>
      <c r="AL1622" s="123"/>
    </row>
    <row r="1623" s="9" customFormat="1" spans="1:38">
      <c r="A1623" s="47" t="s">
        <v>14</v>
      </c>
      <c r="B1623" s="50" t="s">
        <v>15</v>
      </c>
      <c r="C1623" s="50">
        <v>508</v>
      </c>
      <c r="D1623" s="91">
        <v>33903000000</v>
      </c>
      <c r="E1623" s="94">
        <v>162100000000</v>
      </c>
      <c r="F1623" s="39" t="s">
        <v>1677</v>
      </c>
      <c r="G1623" s="50">
        <v>10</v>
      </c>
      <c r="H1623" s="121">
        <v>250</v>
      </c>
      <c r="I1623" s="50" t="s">
        <v>1411</v>
      </c>
      <c r="J1623" s="50" t="s">
        <v>494</v>
      </c>
      <c r="K1623" s="122"/>
      <c r="L1623" s="123"/>
      <c r="M1623" s="123"/>
      <c r="N1623" s="123"/>
      <c r="O1623" s="123"/>
      <c r="P1623" s="123"/>
      <c r="Q1623" s="123"/>
      <c r="R1623" s="123"/>
      <c r="S1623" s="123"/>
      <c r="T1623" s="123"/>
      <c r="U1623" s="123"/>
      <c r="V1623" s="123"/>
      <c r="W1623" s="123"/>
      <c r="X1623" s="123"/>
      <c r="Y1623" s="123"/>
      <c r="Z1623" s="123"/>
      <c r="AA1623" s="123"/>
      <c r="AB1623" s="123"/>
      <c r="AC1623" s="123"/>
      <c r="AD1623" s="123"/>
      <c r="AE1623" s="123"/>
      <c r="AF1623" s="123"/>
      <c r="AG1623" s="123"/>
      <c r="AH1623" s="123"/>
      <c r="AI1623" s="123"/>
      <c r="AJ1623" s="123"/>
      <c r="AK1623" s="123"/>
      <c r="AL1623" s="123"/>
    </row>
    <row r="1624" s="9" customFormat="1" spans="1:38">
      <c r="A1624" s="47" t="s">
        <v>14</v>
      </c>
      <c r="B1624" s="50" t="s">
        <v>15</v>
      </c>
      <c r="C1624" s="50">
        <v>508</v>
      </c>
      <c r="D1624" s="91">
        <v>33903000000</v>
      </c>
      <c r="E1624" s="94">
        <v>162100000000</v>
      </c>
      <c r="F1624" s="39" t="s">
        <v>1678</v>
      </c>
      <c r="G1624" s="50">
        <v>10</v>
      </c>
      <c r="H1624" s="121">
        <v>250</v>
      </c>
      <c r="I1624" s="50" t="s">
        <v>1411</v>
      </c>
      <c r="J1624" s="50" t="s">
        <v>494</v>
      </c>
      <c r="K1624" s="122"/>
      <c r="L1624" s="123"/>
      <c r="M1624" s="123"/>
      <c r="N1624" s="123"/>
      <c r="O1624" s="123"/>
      <c r="P1624" s="123"/>
      <c r="Q1624" s="123"/>
      <c r="R1624" s="123"/>
      <c r="S1624" s="123"/>
      <c r="T1624" s="123"/>
      <c r="U1624" s="123"/>
      <c r="V1624" s="123"/>
      <c r="W1624" s="123"/>
      <c r="X1624" s="123"/>
      <c r="Y1624" s="123"/>
      <c r="Z1624" s="123"/>
      <c r="AA1624" s="123"/>
      <c r="AB1624" s="123"/>
      <c r="AC1624" s="123"/>
      <c r="AD1624" s="123"/>
      <c r="AE1624" s="123"/>
      <c r="AF1624" s="123"/>
      <c r="AG1624" s="123"/>
      <c r="AH1624" s="123"/>
      <c r="AI1624" s="123"/>
      <c r="AJ1624" s="123"/>
      <c r="AK1624" s="123"/>
      <c r="AL1624" s="123"/>
    </row>
    <row r="1625" s="9" customFormat="1" spans="1:38">
      <c r="A1625" s="47" t="s">
        <v>14</v>
      </c>
      <c r="B1625" s="50" t="s">
        <v>15</v>
      </c>
      <c r="C1625" s="50">
        <v>508</v>
      </c>
      <c r="D1625" s="91">
        <v>33903000000</v>
      </c>
      <c r="E1625" s="94">
        <v>162100000000</v>
      </c>
      <c r="F1625" s="39" t="s">
        <v>1679</v>
      </c>
      <c r="G1625" s="50">
        <v>10</v>
      </c>
      <c r="H1625" s="121">
        <v>3</v>
      </c>
      <c r="I1625" s="50" t="s">
        <v>1411</v>
      </c>
      <c r="J1625" s="50" t="s">
        <v>494</v>
      </c>
      <c r="K1625" s="122"/>
      <c r="L1625" s="123"/>
      <c r="M1625" s="123"/>
      <c r="N1625" s="123"/>
      <c r="O1625" s="123"/>
      <c r="P1625" s="123"/>
      <c r="Q1625" s="123"/>
      <c r="R1625" s="123"/>
      <c r="S1625" s="123"/>
      <c r="T1625" s="123"/>
      <c r="U1625" s="123"/>
      <c r="V1625" s="123"/>
      <c r="W1625" s="123"/>
      <c r="X1625" s="123"/>
      <c r="Y1625" s="123"/>
      <c r="Z1625" s="123"/>
      <c r="AA1625" s="123"/>
      <c r="AB1625" s="123"/>
      <c r="AC1625" s="123"/>
      <c r="AD1625" s="123"/>
      <c r="AE1625" s="123"/>
      <c r="AF1625" s="123"/>
      <c r="AG1625" s="123"/>
      <c r="AH1625" s="123"/>
      <c r="AI1625" s="123"/>
      <c r="AJ1625" s="123"/>
      <c r="AK1625" s="123"/>
      <c r="AL1625" s="123"/>
    </row>
    <row r="1626" s="9" customFormat="1" spans="1:38">
      <c r="A1626" s="47" t="s">
        <v>14</v>
      </c>
      <c r="B1626" s="50" t="s">
        <v>15</v>
      </c>
      <c r="C1626" s="50">
        <v>508</v>
      </c>
      <c r="D1626" s="91">
        <v>33903000000</v>
      </c>
      <c r="E1626" s="94">
        <v>162100000000</v>
      </c>
      <c r="F1626" s="39" t="s">
        <v>1679</v>
      </c>
      <c r="G1626" s="50">
        <v>10</v>
      </c>
      <c r="H1626" s="121">
        <v>3</v>
      </c>
      <c r="I1626" s="50" t="s">
        <v>1411</v>
      </c>
      <c r="J1626" s="50" t="s">
        <v>494</v>
      </c>
      <c r="K1626" s="122"/>
      <c r="L1626" s="123"/>
      <c r="M1626" s="123"/>
      <c r="N1626" s="123"/>
      <c r="O1626" s="123"/>
      <c r="P1626" s="123"/>
      <c r="Q1626" s="123"/>
      <c r="R1626" s="123"/>
      <c r="S1626" s="123"/>
      <c r="T1626" s="123"/>
      <c r="U1626" s="123"/>
      <c r="V1626" s="123"/>
      <c r="W1626" s="123"/>
      <c r="X1626" s="123"/>
      <c r="Y1626" s="123"/>
      <c r="Z1626" s="123"/>
      <c r="AA1626" s="123"/>
      <c r="AB1626" s="123"/>
      <c r="AC1626" s="123"/>
      <c r="AD1626" s="123"/>
      <c r="AE1626" s="123"/>
      <c r="AF1626" s="123"/>
      <c r="AG1626" s="123"/>
      <c r="AH1626" s="123"/>
      <c r="AI1626" s="123"/>
      <c r="AJ1626" s="123"/>
      <c r="AK1626" s="123"/>
      <c r="AL1626" s="123"/>
    </row>
    <row r="1627" s="9" customFormat="1" spans="1:38">
      <c r="A1627" s="47" t="s">
        <v>14</v>
      </c>
      <c r="B1627" s="50" t="s">
        <v>15</v>
      </c>
      <c r="C1627" s="50">
        <v>508</v>
      </c>
      <c r="D1627" s="91">
        <v>33903000000</v>
      </c>
      <c r="E1627" s="94">
        <v>162100000000</v>
      </c>
      <c r="F1627" s="39" t="s">
        <v>1680</v>
      </c>
      <c r="G1627" s="50">
        <v>1</v>
      </c>
      <c r="H1627" s="121">
        <v>520</v>
      </c>
      <c r="I1627" s="50" t="s">
        <v>1411</v>
      </c>
      <c r="J1627" s="50" t="s">
        <v>494</v>
      </c>
      <c r="K1627" s="122"/>
      <c r="L1627" s="123"/>
      <c r="M1627" s="123"/>
      <c r="N1627" s="123"/>
      <c r="O1627" s="123"/>
      <c r="P1627" s="123"/>
      <c r="Q1627" s="123"/>
      <c r="R1627" s="123"/>
      <c r="S1627" s="123"/>
      <c r="T1627" s="123"/>
      <c r="U1627" s="123"/>
      <c r="V1627" s="123"/>
      <c r="W1627" s="123"/>
      <c r="X1627" s="123"/>
      <c r="Y1627" s="123"/>
      <c r="Z1627" s="123"/>
      <c r="AA1627" s="123"/>
      <c r="AB1627" s="123"/>
      <c r="AC1627" s="123"/>
      <c r="AD1627" s="123"/>
      <c r="AE1627" s="123"/>
      <c r="AF1627" s="123"/>
      <c r="AG1627" s="123"/>
      <c r="AH1627" s="123"/>
      <c r="AI1627" s="123"/>
      <c r="AJ1627" s="123"/>
      <c r="AK1627" s="123"/>
      <c r="AL1627" s="123"/>
    </row>
    <row r="1628" s="9" customFormat="1" spans="1:38">
      <c r="A1628" s="47" t="s">
        <v>14</v>
      </c>
      <c r="B1628" s="50" t="s">
        <v>15</v>
      </c>
      <c r="C1628" s="50">
        <v>508</v>
      </c>
      <c r="D1628" s="91">
        <v>33903000000</v>
      </c>
      <c r="E1628" s="94">
        <v>162100000000</v>
      </c>
      <c r="F1628" s="39" t="s">
        <v>1681</v>
      </c>
      <c r="G1628" s="50">
        <v>10</v>
      </c>
      <c r="H1628" s="121">
        <v>200</v>
      </c>
      <c r="I1628" s="50" t="s">
        <v>1411</v>
      </c>
      <c r="J1628" s="50" t="s">
        <v>494</v>
      </c>
      <c r="K1628" s="122"/>
      <c r="L1628" s="123"/>
      <c r="M1628" s="123"/>
      <c r="N1628" s="123"/>
      <c r="O1628" s="123"/>
      <c r="P1628" s="123"/>
      <c r="Q1628" s="123"/>
      <c r="R1628" s="123"/>
      <c r="S1628" s="123"/>
      <c r="T1628" s="123"/>
      <c r="U1628" s="123"/>
      <c r="V1628" s="123"/>
      <c r="W1628" s="123"/>
      <c r="X1628" s="123"/>
      <c r="Y1628" s="123"/>
      <c r="Z1628" s="123"/>
      <c r="AA1628" s="123"/>
      <c r="AB1628" s="123"/>
      <c r="AC1628" s="123"/>
      <c r="AD1628" s="123"/>
      <c r="AE1628" s="123"/>
      <c r="AF1628" s="123"/>
      <c r="AG1628" s="123"/>
      <c r="AH1628" s="123"/>
      <c r="AI1628" s="123"/>
      <c r="AJ1628" s="123"/>
      <c r="AK1628" s="123"/>
      <c r="AL1628" s="123"/>
    </row>
    <row r="1629" s="9" customFormat="1" spans="1:38">
      <c r="A1629" s="47" t="s">
        <v>14</v>
      </c>
      <c r="B1629" s="50" t="s">
        <v>15</v>
      </c>
      <c r="C1629" s="50">
        <v>508</v>
      </c>
      <c r="D1629" s="91">
        <v>33903000000</v>
      </c>
      <c r="E1629" s="94">
        <v>162100000000</v>
      </c>
      <c r="F1629" s="39" t="s">
        <v>1682</v>
      </c>
      <c r="G1629" s="50">
        <v>30</v>
      </c>
      <c r="H1629" s="121">
        <v>42</v>
      </c>
      <c r="I1629" s="50" t="s">
        <v>1411</v>
      </c>
      <c r="J1629" s="50" t="s">
        <v>494</v>
      </c>
      <c r="K1629" s="122"/>
      <c r="L1629" s="123"/>
      <c r="M1629" s="123"/>
      <c r="N1629" s="123"/>
      <c r="O1629" s="123"/>
      <c r="P1629" s="123"/>
      <c r="Q1629" s="123"/>
      <c r="R1629" s="123"/>
      <c r="S1629" s="123"/>
      <c r="T1629" s="123"/>
      <c r="U1629" s="123"/>
      <c r="V1629" s="123"/>
      <c r="W1629" s="123"/>
      <c r="X1629" s="123"/>
      <c r="Y1629" s="123"/>
      <c r="Z1629" s="123"/>
      <c r="AA1629" s="123"/>
      <c r="AB1629" s="123"/>
      <c r="AC1629" s="123"/>
      <c r="AD1629" s="123"/>
      <c r="AE1629" s="123"/>
      <c r="AF1629" s="123"/>
      <c r="AG1629" s="123"/>
      <c r="AH1629" s="123"/>
      <c r="AI1629" s="123"/>
      <c r="AJ1629" s="123"/>
      <c r="AK1629" s="123"/>
      <c r="AL1629" s="123"/>
    </row>
    <row r="1630" s="9" customFormat="1" spans="1:38">
      <c r="A1630" s="47" t="s">
        <v>14</v>
      </c>
      <c r="B1630" s="50" t="s">
        <v>15</v>
      </c>
      <c r="C1630" s="50">
        <v>508</v>
      </c>
      <c r="D1630" s="91">
        <v>33903000000</v>
      </c>
      <c r="E1630" s="94">
        <v>162100000000</v>
      </c>
      <c r="F1630" s="39" t="s">
        <v>1683</v>
      </c>
      <c r="G1630" s="50">
        <v>30</v>
      </c>
      <c r="H1630" s="121">
        <v>42</v>
      </c>
      <c r="I1630" s="50" t="s">
        <v>1411</v>
      </c>
      <c r="J1630" s="50" t="s">
        <v>494</v>
      </c>
      <c r="K1630" s="122"/>
      <c r="L1630" s="123"/>
      <c r="M1630" s="123"/>
      <c r="N1630" s="123"/>
      <c r="O1630" s="123"/>
      <c r="P1630" s="123"/>
      <c r="Q1630" s="123"/>
      <c r="R1630" s="123"/>
      <c r="S1630" s="123"/>
      <c r="T1630" s="123"/>
      <c r="U1630" s="123"/>
      <c r="V1630" s="123"/>
      <c r="W1630" s="123"/>
      <c r="X1630" s="123"/>
      <c r="Y1630" s="123"/>
      <c r="Z1630" s="123"/>
      <c r="AA1630" s="123"/>
      <c r="AB1630" s="123"/>
      <c r="AC1630" s="123"/>
      <c r="AD1630" s="123"/>
      <c r="AE1630" s="123"/>
      <c r="AF1630" s="123"/>
      <c r="AG1630" s="123"/>
      <c r="AH1630" s="123"/>
      <c r="AI1630" s="123"/>
      <c r="AJ1630" s="123"/>
      <c r="AK1630" s="123"/>
      <c r="AL1630" s="123"/>
    </row>
    <row r="1631" s="9" customFormat="1" spans="1:38">
      <c r="A1631" s="47" t="s">
        <v>14</v>
      </c>
      <c r="B1631" s="50" t="s">
        <v>15</v>
      </c>
      <c r="C1631" s="50">
        <v>508</v>
      </c>
      <c r="D1631" s="91">
        <v>33903000000</v>
      </c>
      <c r="E1631" s="94">
        <v>162100000000</v>
      </c>
      <c r="F1631" s="39" t="s">
        <v>1684</v>
      </c>
      <c r="G1631" s="50">
        <v>30</v>
      </c>
      <c r="H1631" s="121">
        <v>42</v>
      </c>
      <c r="I1631" s="50" t="s">
        <v>1411</v>
      </c>
      <c r="J1631" s="50" t="s">
        <v>494</v>
      </c>
      <c r="K1631" s="122"/>
      <c r="L1631" s="123"/>
      <c r="M1631" s="123"/>
      <c r="N1631" s="123"/>
      <c r="O1631" s="123"/>
      <c r="P1631" s="123"/>
      <c r="Q1631" s="123"/>
      <c r="R1631" s="123"/>
      <c r="S1631" s="123"/>
      <c r="T1631" s="123"/>
      <c r="U1631" s="123"/>
      <c r="V1631" s="123"/>
      <c r="W1631" s="123"/>
      <c r="X1631" s="123"/>
      <c r="Y1631" s="123"/>
      <c r="Z1631" s="123"/>
      <c r="AA1631" s="123"/>
      <c r="AB1631" s="123"/>
      <c r="AC1631" s="123"/>
      <c r="AD1631" s="123"/>
      <c r="AE1631" s="123"/>
      <c r="AF1631" s="123"/>
      <c r="AG1631" s="123"/>
      <c r="AH1631" s="123"/>
      <c r="AI1631" s="123"/>
      <c r="AJ1631" s="123"/>
      <c r="AK1631" s="123"/>
      <c r="AL1631" s="123"/>
    </row>
    <row r="1632" s="9" customFormat="1" spans="1:38">
      <c r="A1632" s="47" t="s">
        <v>14</v>
      </c>
      <c r="B1632" s="50" t="s">
        <v>15</v>
      </c>
      <c r="C1632" s="50">
        <v>508</v>
      </c>
      <c r="D1632" s="91">
        <v>33903000000</v>
      </c>
      <c r="E1632" s="94">
        <v>162100000000</v>
      </c>
      <c r="F1632" s="39" t="s">
        <v>1685</v>
      </c>
      <c r="G1632" s="50">
        <v>30</v>
      </c>
      <c r="H1632" s="121">
        <v>42</v>
      </c>
      <c r="I1632" s="50" t="s">
        <v>1411</v>
      </c>
      <c r="J1632" s="50" t="s">
        <v>494</v>
      </c>
      <c r="K1632" s="122"/>
      <c r="L1632" s="123"/>
      <c r="M1632" s="123"/>
      <c r="N1632" s="123"/>
      <c r="O1632" s="123"/>
      <c r="P1632" s="123"/>
      <c r="Q1632" s="123"/>
      <c r="R1632" s="123"/>
      <c r="S1632" s="123"/>
      <c r="T1632" s="123"/>
      <c r="U1632" s="123"/>
      <c r="V1632" s="123"/>
      <c r="W1632" s="123"/>
      <c r="X1632" s="123"/>
      <c r="Y1632" s="123"/>
      <c r="Z1632" s="123"/>
      <c r="AA1632" s="123"/>
      <c r="AB1632" s="123"/>
      <c r="AC1632" s="123"/>
      <c r="AD1632" s="123"/>
      <c r="AE1632" s="123"/>
      <c r="AF1632" s="123"/>
      <c r="AG1632" s="123"/>
      <c r="AH1632" s="123"/>
      <c r="AI1632" s="123"/>
      <c r="AJ1632" s="123"/>
      <c r="AK1632" s="123"/>
      <c r="AL1632" s="123"/>
    </row>
    <row r="1633" s="9" customFormat="1" spans="1:38">
      <c r="A1633" s="47" t="s">
        <v>14</v>
      </c>
      <c r="B1633" s="50" t="s">
        <v>92</v>
      </c>
      <c r="C1633" s="50">
        <v>508</v>
      </c>
      <c r="D1633" s="91">
        <v>33903000000</v>
      </c>
      <c r="E1633" s="94">
        <v>162100000000</v>
      </c>
      <c r="F1633" s="39" t="s">
        <v>1686</v>
      </c>
      <c r="G1633" s="50">
        <v>2</v>
      </c>
      <c r="H1633" s="121">
        <v>110</v>
      </c>
      <c r="I1633" s="50" t="s">
        <v>1411</v>
      </c>
      <c r="J1633" s="50" t="s">
        <v>494</v>
      </c>
      <c r="K1633" s="122"/>
      <c r="L1633" s="123"/>
      <c r="M1633" s="123"/>
      <c r="N1633" s="123"/>
      <c r="O1633" s="123"/>
      <c r="P1633" s="123"/>
      <c r="Q1633" s="123"/>
      <c r="R1633" s="123"/>
      <c r="S1633" s="123"/>
      <c r="T1633" s="123"/>
      <c r="U1633" s="123"/>
      <c r="V1633" s="123"/>
      <c r="W1633" s="123"/>
      <c r="X1633" s="123"/>
      <c r="Y1633" s="123"/>
      <c r="Z1633" s="123"/>
      <c r="AA1633" s="123"/>
      <c r="AB1633" s="123"/>
      <c r="AC1633" s="123"/>
      <c r="AD1633" s="123"/>
      <c r="AE1633" s="123"/>
      <c r="AF1633" s="123"/>
      <c r="AG1633" s="123"/>
      <c r="AH1633" s="123"/>
      <c r="AI1633" s="123"/>
      <c r="AJ1633" s="123"/>
      <c r="AK1633" s="123"/>
      <c r="AL1633" s="123"/>
    </row>
    <row r="1634" s="9" customFormat="1" spans="1:38">
      <c r="A1634" s="47" t="s">
        <v>14</v>
      </c>
      <c r="B1634" s="50" t="s">
        <v>92</v>
      </c>
      <c r="C1634" s="50">
        <v>508</v>
      </c>
      <c r="D1634" s="91">
        <v>33903000000</v>
      </c>
      <c r="E1634" s="94">
        <v>162100000000</v>
      </c>
      <c r="F1634" s="39" t="s">
        <v>1687</v>
      </c>
      <c r="G1634" s="50">
        <v>2</v>
      </c>
      <c r="H1634" s="121">
        <v>110</v>
      </c>
      <c r="I1634" s="50" t="s">
        <v>1411</v>
      </c>
      <c r="J1634" s="50" t="s">
        <v>494</v>
      </c>
      <c r="K1634" s="122"/>
      <c r="L1634" s="123"/>
      <c r="M1634" s="123"/>
      <c r="N1634" s="123"/>
      <c r="O1634" s="123"/>
      <c r="P1634" s="123"/>
      <c r="Q1634" s="123"/>
      <c r="R1634" s="123"/>
      <c r="S1634" s="123"/>
      <c r="T1634" s="123"/>
      <c r="U1634" s="123"/>
      <c r="V1634" s="123"/>
      <c r="W1634" s="123"/>
      <c r="X1634" s="123"/>
      <c r="Y1634" s="123"/>
      <c r="Z1634" s="123"/>
      <c r="AA1634" s="123"/>
      <c r="AB1634" s="123"/>
      <c r="AC1634" s="123"/>
      <c r="AD1634" s="123"/>
      <c r="AE1634" s="123"/>
      <c r="AF1634" s="123"/>
      <c r="AG1634" s="123"/>
      <c r="AH1634" s="123"/>
      <c r="AI1634" s="123"/>
      <c r="AJ1634" s="123"/>
      <c r="AK1634" s="123"/>
      <c r="AL1634" s="123"/>
    </row>
    <row r="1635" s="9" customFormat="1" spans="1:38">
      <c r="A1635" s="47" t="s">
        <v>14</v>
      </c>
      <c r="B1635" s="50" t="s">
        <v>92</v>
      </c>
      <c r="C1635" s="50">
        <v>508</v>
      </c>
      <c r="D1635" s="91">
        <v>33903000000</v>
      </c>
      <c r="E1635" s="94">
        <v>162100000000</v>
      </c>
      <c r="F1635" s="39" t="s">
        <v>1688</v>
      </c>
      <c r="G1635" s="50">
        <v>2</v>
      </c>
      <c r="H1635" s="121">
        <v>110</v>
      </c>
      <c r="I1635" s="50" t="s">
        <v>1411</v>
      </c>
      <c r="J1635" s="50" t="s">
        <v>494</v>
      </c>
      <c r="K1635" s="122"/>
      <c r="L1635" s="123"/>
      <c r="M1635" s="123"/>
      <c r="N1635" s="123"/>
      <c r="O1635" s="123"/>
      <c r="P1635" s="123"/>
      <c r="Q1635" s="123"/>
      <c r="R1635" s="123"/>
      <c r="S1635" s="123"/>
      <c r="T1635" s="123"/>
      <c r="U1635" s="123"/>
      <c r="V1635" s="123"/>
      <c r="W1635" s="123"/>
      <c r="X1635" s="123"/>
      <c r="Y1635" s="123"/>
      <c r="Z1635" s="123"/>
      <c r="AA1635" s="123"/>
      <c r="AB1635" s="123"/>
      <c r="AC1635" s="123"/>
      <c r="AD1635" s="123"/>
      <c r="AE1635" s="123"/>
      <c r="AF1635" s="123"/>
      <c r="AG1635" s="123"/>
      <c r="AH1635" s="123"/>
      <c r="AI1635" s="123"/>
      <c r="AJ1635" s="123"/>
      <c r="AK1635" s="123"/>
      <c r="AL1635" s="123"/>
    </row>
    <row r="1636" s="9" customFormat="1" spans="1:38">
      <c r="A1636" s="47" t="s">
        <v>14</v>
      </c>
      <c r="B1636" s="50" t="s">
        <v>92</v>
      </c>
      <c r="C1636" s="50">
        <v>508</v>
      </c>
      <c r="D1636" s="91">
        <v>33903000000</v>
      </c>
      <c r="E1636" s="94">
        <v>162100000000</v>
      </c>
      <c r="F1636" s="39" t="s">
        <v>1689</v>
      </c>
      <c r="G1636" s="50">
        <v>2</v>
      </c>
      <c r="H1636" s="121">
        <v>110</v>
      </c>
      <c r="I1636" s="50" t="s">
        <v>1411</v>
      </c>
      <c r="J1636" s="50" t="s">
        <v>494</v>
      </c>
      <c r="K1636" s="122"/>
      <c r="L1636" s="123"/>
      <c r="M1636" s="123"/>
      <c r="N1636" s="123"/>
      <c r="O1636" s="123"/>
      <c r="P1636" s="123"/>
      <c r="Q1636" s="123"/>
      <c r="R1636" s="123"/>
      <c r="S1636" s="123"/>
      <c r="T1636" s="123"/>
      <c r="U1636" s="123"/>
      <c r="V1636" s="123"/>
      <c r="W1636" s="123"/>
      <c r="X1636" s="123"/>
      <c r="Y1636" s="123"/>
      <c r="Z1636" s="123"/>
      <c r="AA1636" s="123"/>
      <c r="AB1636" s="123"/>
      <c r="AC1636" s="123"/>
      <c r="AD1636" s="123"/>
      <c r="AE1636" s="123"/>
      <c r="AF1636" s="123"/>
      <c r="AG1636" s="123"/>
      <c r="AH1636" s="123"/>
      <c r="AI1636" s="123"/>
      <c r="AJ1636" s="123"/>
      <c r="AK1636" s="123"/>
      <c r="AL1636" s="123"/>
    </row>
    <row r="1637" s="9" customFormat="1" spans="1:38">
      <c r="A1637" s="47" t="s">
        <v>14</v>
      </c>
      <c r="B1637" s="50" t="s">
        <v>92</v>
      </c>
      <c r="C1637" s="50">
        <v>508</v>
      </c>
      <c r="D1637" s="91">
        <v>33903000000</v>
      </c>
      <c r="E1637" s="94">
        <v>162100000000</v>
      </c>
      <c r="F1637" s="39" t="s">
        <v>1690</v>
      </c>
      <c r="G1637" s="50">
        <v>2</v>
      </c>
      <c r="H1637" s="121">
        <v>110</v>
      </c>
      <c r="I1637" s="50" t="s">
        <v>1411</v>
      </c>
      <c r="J1637" s="50" t="s">
        <v>494</v>
      </c>
      <c r="K1637" s="122"/>
      <c r="L1637" s="123"/>
      <c r="M1637" s="123"/>
      <c r="N1637" s="123"/>
      <c r="O1637" s="123"/>
      <c r="P1637" s="123"/>
      <c r="Q1637" s="123"/>
      <c r="R1637" s="123"/>
      <c r="S1637" s="123"/>
      <c r="T1637" s="123"/>
      <c r="U1637" s="123"/>
      <c r="V1637" s="123"/>
      <c r="W1637" s="123"/>
      <c r="X1637" s="123"/>
      <c r="Y1637" s="123"/>
      <c r="Z1637" s="123"/>
      <c r="AA1637" s="123"/>
      <c r="AB1637" s="123"/>
      <c r="AC1637" s="123"/>
      <c r="AD1637" s="123"/>
      <c r="AE1637" s="123"/>
      <c r="AF1637" s="123"/>
      <c r="AG1637" s="123"/>
      <c r="AH1637" s="123"/>
      <c r="AI1637" s="123"/>
      <c r="AJ1637" s="123"/>
      <c r="AK1637" s="123"/>
      <c r="AL1637" s="123"/>
    </row>
    <row r="1638" s="9" customFormat="1" spans="1:38">
      <c r="A1638" s="47" t="s">
        <v>14</v>
      </c>
      <c r="B1638" s="50" t="s">
        <v>92</v>
      </c>
      <c r="C1638" s="50">
        <v>508</v>
      </c>
      <c r="D1638" s="91">
        <v>33903000000</v>
      </c>
      <c r="E1638" s="94">
        <v>162100000000</v>
      </c>
      <c r="F1638" s="39" t="s">
        <v>1691</v>
      </c>
      <c r="G1638" s="50">
        <v>2</v>
      </c>
      <c r="H1638" s="121">
        <v>110</v>
      </c>
      <c r="I1638" s="50" t="s">
        <v>1411</v>
      </c>
      <c r="J1638" s="50" t="s">
        <v>494</v>
      </c>
      <c r="K1638" s="122"/>
      <c r="L1638" s="123"/>
      <c r="M1638" s="123"/>
      <c r="N1638" s="123"/>
      <c r="O1638" s="123"/>
      <c r="P1638" s="123"/>
      <c r="Q1638" s="123"/>
      <c r="R1638" s="123"/>
      <c r="S1638" s="123"/>
      <c r="T1638" s="123"/>
      <c r="U1638" s="123"/>
      <c r="V1638" s="123"/>
      <c r="W1638" s="123"/>
      <c r="X1638" s="123"/>
      <c r="Y1638" s="123"/>
      <c r="Z1638" s="123"/>
      <c r="AA1638" s="123"/>
      <c r="AB1638" s="123"/>
      <c r="AC1638" s="123"/>
      <c r="AD1638" s="123"/>
      <c r="AE1638" s="123"/>
      <c r="AF1638" s="123"/>
      <c r="AG1638" s="123"/>
      <c r="AH1638" s="123"/>
      <c r="AI1638" s="123"/>
      <c r="AJ1638" s="123"/>
      <c r="AK1638" s="123"/>
      <c r="AL1638" s="123"/>
    </row>
    <row r="1639" s="9" customFormat="1" spans="1:38">
      <c r="A1639" s="47" t="s">
        <v>14</v>
      </c>
      <c r="B1639" s="50" t="s">
        <v>92</v>
      </c>
      <c r="C1639" s="50">
        <v>508</v>
      </c>
      <c r="D1639" s="91">
        <v>33903000000</v>
      </c>
      <c r="E1639" s="94">
        <v>162100000000</v>
      </c>
      <c r="F1639" s="39" t="s">
        <v>1692</v>
      </c>
      <c r="G1639" s="50">
        <v>2</v>
      </c>
      <c r="H1639" s="121">
        <v>110</v>
      </c>
      <c r="I1639" s="50" t="s">
        <v>1411</v>
      </c>
      <c r="J1639" s="50" t="s">
        <v>494</v>
      </c>
      <c r="K1639" s="122"/>
      <c r="L1639" s="123"/>
      <c r="M1639" s="123"/>
      <c r="N1639" s="123"/>
      <c r="O1639" s="123"/>
      <c r="P1639" s="123"/>
      <c r="Q1639" s="123"/>
      <c r="R1639" s="123"/>
      <c r="S1639" s="123"/>
      <c r="T1639" s="123"/>
      <c r="U1639" s="123"/>
      <c r="V1639" s="123"/>
      <c r="W1639" s="123"/>
      <c r="X1639" s="123"/>
      <c r="Y1639" s="123"/>
      <c r="Z1639" s="123"/>
      <c r="AA1639" s="123"/>
      <c r="AB1639" s="123"/>
      <c r="AC1639" s="123"/>
      <c r="AD1639" s="123"/>
      <c r="AE1639" s="123"/>
      <c r="AF1639" s="123"/>
      <c r="AG1639" s="123"/>
      <c r="AH1639" s="123"/>
      <c r="AI1639" s="123"/>
      <c r="AJ1639" s="123"/>
      <c r="AK1639" s="123"/>
      <c r="AL1639" s="123"/>
    </row>
    <row r="1640" s="9" customFormat="1" spans="1:38">
      <c r="A1640" s="47" t="s">
        <v>14</v>
      </c>
      <c r="B1640" s="50" t="s">
        <v>92</v>
      </c>
      <c r="C1640" s="50">
        <v>508</v>
      </c>
      <c r="D1640" s="91">
        <v>33903000000</v>
      </c>
      <c r="E1640" s="94">
        <v>162100000000</v>
      </c>
      <c r="F1640" s="39" t="s">
        <v>1693</v>
      </c>
      <c r="G1640" s="50">
        <v>2</v>
      </c>
      <c r="H1640" s="121">
        <v>110</v>
      </c>
      <c r="I1640" s="50" t="s">
        <v>1411</v>
      </c>
      <c r="J1640" s="50" t="s">
        <v>494</v>
      </c>
      <c r="K1640" s="122"/>
      <c r="L1640" s="123"/>
      <c r="M1640" s="123"/>
      <c r="N1640" s="123"/>
      <c r="O1640" s="123"/>
      <c r="P1640" s="123"/>
      <c r="Q1640" s="123"/>
      <c r="R1640" s="123"/>
      <c r="S1640" s="123"/>
      <c r="T1640" s="123"/>
      <c r="U1640" s="123"/>
      <c r="V1640" s="123"/>
      <c r="W1640" s="123"/>
      <c r="X1640" s="123"/>
      <c r="Y1640" s="123"/>
      <c r="Z1640" s="123"/>
      <c r="AA1640" s="123"/>
      <c r="AB1640" s="123"/>
      <c r="AC1640" s="123"/>
      <c r="AD1640" s="123"/>
      <c r="AE1640" s="123"/>
      <c r="AF1640" s="123"/>
      <c r="AG1640" s="123"/>
      <c r="AH1640" s="123"/>
      <c r="AI1640" s="123"/>
      <c r="AJ1640" s="123"/>
      <c r="AK1640" s="123"/>
      <c r="AL1640" s="123"/>
    </row>
    <row r="1641" s="9" customFormat="1" spans="1:38">
      <c r="A1641" s="47" t="s">
        <v>14</v>
      </c>
      <c r="B1641" s="50" t="s">
        <v>92</v>
      </c>
      <c r="C1641" s="50">
        <v>508</v>
      </c>
      <c r="D1641" s="91">
        <v>33903000000</v>
      </c>
      <c r="E1641" s="94">
        <v>162100000000</v>
      </c>
      <c r="F1641" s="39" t="s">
        <v>1694</v>
      </c>
      <c r="G1641" s="50">
        <v>2</v>
      </c>
      <c r="H1641" s="121">
        <v>110</v>
      </c>
      <c r="I1641" s="50" t="s">
        <v>1411</v>
      </c>
      <c r="J1641" s="50" t="s">
        <v>494</v>
      </c>
      <c r="K1641" s="122"/>
      <c r="L1641" s="123"/>
      <c r="M1641" s="123"/>
      <c r="N1641" s="123"/>
      <c r="O1641" s="123"/>
      <c r="P1641" s="123"/>
      <c r="Q1641" s="123"/>
      <c r="R1641" s="123"/>
      <c r="S1641" s="123"/>
      <c r="T1641" s="123"/>
      <c r="U1641" s="123"/>
      <c r="V1641" s="123"/>
      <c r="W1641" s="123"/>
      <c r="X1641" s="123"/>
      <c r="Y1641" s="123"/>
      <c r="Z1641" s="123"/>
      <c r="AA1641" s="123"/>
      <c r="AB1641" s="123"/>
      <c r="AC1641" s="123"/>
      <c r="AD1641" s="123"/>
      <c r="AE1641" s="123"/>
      <c r="AF1641" s="123"/>
      <c r="AG1641" s="123"/>
      <c r="AH1641" s="123"/>
      <c r="AI1641" s="123"/>
      <c r="AJ1641" s="123"/>
      <c r="AK1641" s="123"/>
      <c r="AL1641" s="123"/>
    </row>
    <row r="1642" s="9" customFormat="1" spans="1:38">
      <c r="A1642" s="47" t="s">
        <v>14</v>
      </c>
      <c r="B1642" s="50" t="s">
        <v>92</v>
      </c>
      <c r="C1642" s="50">
        <v>508</v>
      </c>
      <c r="D1642" s="91">
        <v>33903000000</v>
      </c>
      <c r="E1642" s="94">
        <v>162100000000</v>
      </c>
      <c r="F1642" s="39" t="s">
        <v>1695</v>
      </c>
      <c r="G1642" s="50">
        <v>2</v>
      </c>
      <c r="H1642" s="121">
        <v>110</v>
      </c>
      <c r="I1642" s="50" t="s">
        <v>1411</v>
      </c>
      <c r="J1642" s="50" t="s">
        <v>494</v>
      </c>
      <c r="K1642" s="122"/>
      <c r="L1642" s="123"/>
      <c r="M1642" s="123"/>
      <c r="N1642" s="123"/>
      <c r="O1642" s="123"/>
      <c r="P1642" s="123"/>
      <c r="Q1642" s="123"/>
      <c r="R1642" s="123"/>
      <c r="S1642" s="123"/>
      <c r="T1642" s="123"/>
      <c r="U1642" s="123"/>
      <c r="V1642" s="123"/>
      <c r="W1642" s="123"/>
      <c r="X1642" s="123"/>
      <c r="Y1642" s="123"/>
      <c r="Z1642" s="123"/>
      <c r="AA1642" s="123"/>
      <c r="AB1642" s="123"/>
      <c r="AC1642" s="123"/>
      <c r="AD1642" s="123"/>
      <c r="AE1642" s="123"/>
      <c r="AF1642" s="123"/>
      <c r="AG1642" s="123"/>
      <c r="AH1642" s="123"/>
      <c r="AI1642" s="123"/>
      <c r="AJ1642" s="123"/>
      <c r="AK1642" s="123"/>
      <c r="AL1642" s="123"/>
    </row>
    <row r="1643" s="9" customFormat="1" spans="1:38">
      <c r="A1643" s="47" t="s">
        <v>14</v>
      </c>
      <c r="B1643" s="50" t="s">
        <v>92</v>
      </c>
      <c r="C1643" s="50">
        <v>508</v>
      </c>
      <c r="D1643" s="91">
        <v>33903000000</v>
      </c>
      <c r="E1643" s="94">
        <v>162100000000</v>
      </c>
      <c r="F1643" s="39" t="s">
        <v>1696</v>
      </c>
      <c r="G1643" s="50">
        <v>2</v>
      </c>
      <c r="H1643" s="121">
        <v>100</v>
      </c>
      <c r="I1643" s="50" t="s">
        <v>1411</v>
      </c>
      <c r="J1643" s="50" t="s">
        <v>494</v>
      </c>
      <c r="K1643" s="122"/>
      <c r="L1643" s="123"/>
      <c r="M1643" s="123"/>
      <c r="N1643" s="123"/>
      <c r="O1643" s="123"/>
      <c r="P1643" s="123"/>
      <c r="Q1643" s="123"/>
      <c r="R1643" s="123"/>
      <c r="S1643" s="123"/>
      <c r="T1643" s="123"/>
      <c r="U1643" s="123"/>
      <c r="V1643" s="123"/>
      <c r="W1643" s="123"/>
      <c r="X1643" s="123"/>
      <c r="Y1643" s="123"/>
      <c r="Z1643" s="123"/>
      <c r="AA1643" s="123"/>
      <c r="AB1643" s="123"/>
      <c r="AC1643" s="123"/>
      <c r="AD1643" s="123"/>
      <c r="AE1643" s="123"/>
      <c r="AF1643" s="123"/>
      <c r="AG1643" s="123"/>
      <c r="AH1643" s="123"/>
      <c r="AI1643" s="123"/>
      <c r="AJ1643" s="123"/>
      <c r="AK1643" s="123"/>
      <c r="AL1643" s="123"/>
    </row>
    <row r="1644" s="9" customFormat="1" spans="1:38">
      <c r="A1644" s="47" t="s">
        <v>14</v>
      </c>
      <c r="B1644" s="50" t="s">
        <v>92</v>
      </c>
      <c r="C1644" s="50">
        <v>508</v>
      </c>
      <c r="D1644" s="91">
        <v>33903000000</v>
      </c>
      <c r="E1644" s="94">
        <v>162100000000</v>
      </c>
      <c r="F1644" s="39" t="s">
        <v>1697</v>
      </c>
      <c r="G1644" s="50">
        <v>2</v>
      </c>
      <c r="H1644" s="121">
        <v>270</v>
      </c>
      <c r="I1644" s="50" t="s">
        <v>1411</v>
      </c>
      <c r="J1644" s="50" t="s">
        <v>494</v>
      </c>
      <c r="K1644" s="122"/>
      <c r="L1644" s="123"/>
      <c r="M1644" s="123"/>
      <c r="N1644" s="123"/>
      <c r="O1644" s="123"/>
      <c r="P1644" s="123"/>
      <c r="Q1644" s="123"/>
      <c r="R1644" s="123"/>
      <c r="S1644" s="123"/>
      <c r="T1644" s="123"/>
      <c r="U1644" s="123"/>
      <c r="V1644" s="123"/>
      <c r="W1644" s="123"/>
      <c r="X1644" s="123"/>
      <c r="Y1644" s="123"/>
      <c r="Z1644" s="123"/>
      <c r="AA1644" s="123"/>
      <c r="AB1644" s="123"/>
      <c r="AC1644" s="123"/>
      <c r="AD1644" s="123"/>
      <c r="AE1644" s="123"/>
      <c r="AF1644" s="123"/>
      <c r="AG1644" s="123"/>
      <c r="AH1644" s="123"/>
      <c r="AI1644" s="123"/>
      <c r="AJ1644" s="123"/>
      <c r="AK1644" s="123"/>
      <c r="AL1644" s="123"/>
    </row>
    <row r="1645" s="9" customFormat="1" spans="1:38">
      <c r="A1645" s="47" t="s">
        <v>14</v>
      </c>
      <c r="B1645" s="50" t="s">
        <v>92</v>
      </c>
      <c r="C1645" s="50">
        <v>508</v>
      </c>
      <c r="D1645" s="91">
        <v>33903000000</v>
      </c>
      <c r="E1645" s="94">
        <v>162100000000</v>
      </c>
      <c r="F1645" s="39" t="s">
        <v>1698</v>
      </c>
      <c r="G1645" s="50">
        <v>1</v>
      </c>
      <c r="H1645" s="121">
        <v>140</v>
      </c>
      <c r="I1645" s="50" t="s">
        <v>1411</v>
      </c>
      <c r="J1645" s="50" t="s">
        <v>494</v>
      </c>
      <c r="K1645" s="122"/>
      <c r="L1645" s="123"/>
      <c r="M1645" s="123"/>
      <c r="N1645" s="123"/>
      <c r="O1645" s="123"/>
      <c r="P1645" s="123"/>
      <c r="Q1645" s="123"/>
      <c r="R1645" s="123"/>
      <c r="S1645" s="123"/>
      <c r="T1645" s="123"/>
      <c r="U1645" s="123"/>
      <c r="V1645" s="123"/>
      <c r="W1645" s="123"/>
      <c r="X1645" s="123"/>
      <c r="Y1645" s="123"/>
      <c r="Z1645" s="123"/>
      <c r="AA1645" s="123"/>
      <c r="AB1645" s="123"/>
      <c r="AC1645" s="123"/>
      <c r="AD1645" s="123"/>
      <c r="AE1645" s="123"/>
      <c r="AF1645" s="123"/>
      <c r="AG1645" s="123"/>
      <c r="AH1645" s="123"/>
      <c r="AI1645" s="123"/>
      <c r="AJ1645" s="123"/>
      <c r="AK1645" s="123"/>
      <c r="AL1645" s="123"/>
    </row>
    <row r="1646" s="9" customFormat="1" spans="1:38">
      <c r="A1646" s="47" t="s">
        <v>14</v>
      </c>
      <c r="B1646" s="50" t="s">
        <v>92</v>
      </c>
      <c r="C1646" s="50">
        <v>508</v>
      </c>
      <c r="D1646" s="91">
        <v>33903000000</v>
      </c>
      <c r="E1646" s="94">
        <v>162100000000</v>
      </c>
      <c r="F1646" s="39" t="s">
        <v>1699</v>
      </c>
      <c r="G1646" s="50">
        <v>2</v>
      </c>
      <c r="H1646" s="121">
        <v>40</v>
      </c>
      <c r="I1646" s="50" t="s">
        <v>1411</v>
      </c>
      <c r="J1646" s="50" t="s">
        <v>494</v>
      </c>
      <c r="K1646" s="122"/>
      <c r="L1646" s="123"/>
      <c r="M1646" s="123"/>
      <c r="N1646" s="123"/>
      <c r="O1646" s="123"/>
      <c r="P1646" s="123"/>
      <c r="Q1646" s="123"/>
      <c r="R1646" s="123"/>
      <c r="S1646" s="123"/>
      <c r="T1646" s="123"/>
      <c r="U1646" s="123"/>
      <c r="V1646" s="123"/>
      <c r="W1646" s="123"/>
      <c r="X1646" s="123"/>
      <c r="Y1646" s="123"/>
      <c r="Z1646" s="123"/>
      <c r="AA1646" s="123"/>
      <c r="AB1646" s="123"/>
      <c r="AC1646" s="123"/>
      <c r="AD1646" s="123"/>
      <c r="AE1646" s="123"/>
      <c r="AF1646" s="123"/>
      <c r="AG1646" s="123"/>
      <c r="AH1646" s="123"/>
      <c r="AI1646" s="123"/>
      <c r="AJ1646" s="123"/>
      <c r="AK1646" s="123"/>
      <c r="AL1646" s="123"/>
    </row>
    <row r="1647" s="9" customFormat="1" spans="1:38">
      <c r="A1647" s="47" t="s">
        <v>14</v>
      </c>
      <c r="B1647" s="50" t="s">
        <v>92</v>
      </c>
      <c r="C1647" s="50">
        <v>508</v>
      </c>
      <c r="D1647" s="91">
        <v>33903000000</v>
      </c>
      <c r="E1647" s="94">
        <v>162100000000</v>
      </c>
      <c r="F1647" s="39" t="s">
        <v>1700</v>
      </c>
      <c r="G1647" s="50">
        <v>2</v>
      </c>
      <c r="H1647" s="121">
        <v>50</v>
      </c>
      <c r="I1647" s="50" t="s">
        <v>1411</v>
      </c>
      <c r="J1647" s="50" t="s">
        <v>494</v>
      </c>
      <c r="K1647" s="122"/>
      <c r="L1647" s="123"/>
      <c r="M1647" s="123"/>
      <c r="N1647" s="123"/>
      <c r="O1647" s="123"/>
      <c r="P1647" s="123"/>
      <c r="Q1647" s="123"/>
      <c r="R1647" s="123"/>
      <c r="S1647" s="123"/>
      <c r="T1647" s="123"/>
      <c r="U1647" s="123"/>
      <c r="V1647" s="123"/>
      <c r="W1647" s="123"/>
      <c r="X1647" s="123"/>
      <c r="Y1647" s="123"/>
      <c r="Z1647" s="123"/>
      <c r="AA1647" s="123"/>
      <c r="AB1647" s="123"/>
      <c r="AC1647" s="123"/>
      <c r="AD1647" s="123"/>
      <c r="AE1647" s="123"/>
      <c r="AF1647" s="123"/>
      <c r="AG1647" s="123"/>
      <c r="AH1647" s="123"/>
      <c r="AI1647" s="123"/>
      <c r="AJ1647" s="123"/>
      <c r="AK1647" s="123"/>
      <c r="AL1647" s="123"/>
    </row>
    <row r="1648" s="9" customFormat="1" spans="1:38">
      <c r="A1648" s="47" t="s">
        <v>14</v>
      </c>
      <c r="B1648" s="50" t="s">
        <v>92</v>
      </c>
      <c r="C1648" s="50">
        <v>508</v>
      </c>
      <c r="D1648" s="91">
        <v>33903000000</v>
      </c>
      <c r="E1648" s="94">
        <v>162100000000</v>
      </c>
      <c r="F1648" s="39" t="s">
        <v>1701</v>
      </c>
      <c r="G1648" s="50">
        <v>2</v>
      </c>
      <c r="H1648" s="121">
        <v>56</v>
      </c>
      <c r="I1648" s="50" t="s">
        <v>1411</v>
      </c>
      <c r="J1648" s="50" t="s">
        <v>494</v>
      </c>
      <c r="K1648" s="122"/>
      <c r="L1648" s="123"/>
      <c r="M1648" s="123"/>
      <c r="N1648" s="123"/>
      <c r="O1648" s="123"/>
      <c r="P1648" s="123"/>
      <c r="Q1648" s="123"/>
      <c r="R1648" s="123"/>
      <c r="S1648" s="123"/>
      <c r="T1648" s="123"/>
      <c r="U1648" s="123"/>
      <c r="V1648" s="123"/>
      <c r="W1648" s="123"/>
      <c r="X1648" s="123"/>
      <c r="Y1648" s="123"/>
      <c r="Z1648" s="123"/>
      <c r="AA1648" s="123"/>
      <c r="AB1648" s="123"/>
      <c r="AC1648" s="123"/>
      <c r="AD1648" s="123"/>
      <c r="AE1648" s="123"/>
      <c r="AF1648" s="123"/>
      <c r="AG1648" s="123"/>
      <c r="AH1648" s="123"/>
      <c r="AI1648" s="123"/>
      <c r="AJ1648" s="123"/>
      <c r="AK1648" s="123"/>
      <c r="AL1648" s="123"/>
    </row>
    <row r="1649" s="9" customFormat="1" spans="1:38">
      <c r="A1649" s="47" t="s">
        <v>14</v>
      </c>
      <c r="B1649" s="50" t="s">
        <v>92</v>
      </c>
      <c r="C1649" s="50">
        <v>508</v>
      </c>
      <c r="D1649" s="91">
        <v>33903000000</v>
      </c>
      <c r="E1649" s="94">
        <v>162100000000</v>
      </c>
      <c r="F1649" s="39" t="s">
        <v>1702</v>
      </c>
      <c r="G1649" s="50">
        <v>2</v>
      </c>
      <c r="H1649" s="121">
        <v>66</v>
      </c>
      <c r="I1649" s="50" t="s">
        <v>1411</v>
      </c>
      <c r="J1649" s="50" t="s">
        <v>494</v>
      </c>
      <c r="K1649" s="122"/>
      <c r="L1649" s="123"/>
      <c r="M1649" s="123"/>
      <c r="N1649" s="123"/>
      <c r="O1649" s="123"/>
      <c r="P1649" s="123"/>
      <c r="Q1649" s="123"/>
      <c r="R1649" s="123"/>
      <c r="S1649" s="123"/>
      <c r="T1649" s="123"/>
      <c r="U1649" s="123"/>
      <c r="V1649" s="123"/>
      <c r="W1649" s="123"/>
      <c r="X1649" s="123"/>
      <c r="Y1649" s="123"/>
      <c r="Z1649" s="123"/>
      <c r="AA1649" s="123"/>
      <c r="AB1649" s="123"/>
      <c r="AC1649" s="123"/>
      <c r="AD1649" s="123"/>
      <c r="AE1649" s="123"/>
      <c r="AF1649" s="123"/>
      <c r="AG1649" s="123"/>
      <c r="AH1649" s="123"/>
      <c r="AI1649" s="123"/>
      <c r="AJ1649" s="123"/>
      <c r="AK1649" s="123"/>
      <c r="AL1649" s="123"/>
    </row>
    <row r="1650" s="9" customFormat="1" spans="1:38">
      <c r="A1650" s="47" t="s">
        <v>14</v>
      </c>
      <c r="B1650" s="50" t="s">
        <v>92</v>
      </c>
      <c r="C1650" s="50">
        <v>508</v>
      </c>
      <c r="D1650" s="91">
        <v>33903000000</v>
      </c>
      <c r="E1650" s="94">
        <v>162100000000</v>
      </c>
      <c r="F1650" s="39" t="s">
        <v>1703</v>
      </c>
      <c r="G1650" s="50">
        <v>4</v>
      </c>
      <c r="H1650" s="121">
        <v>80</v>
      </c>
      <c r="I1650" s="50" t="s">
        <v>1411</v>
      </c>
      <c r="J1650" s="50" t="s">
        <v>494</v>
      </c>
      <c r="K1650" s="122"/>
      <c r="L1650" s="123"/>
      <c r="M1650" s="123"/>
      <c r="N1650" s="123"/>
      <c r="O1650" s="123"/>
      <c r="P1650" s="123"/>
      <c r="Q1650" s="123"/>
      <c r="R1650" s="123"/>
      <c r="S1650" s="123"/>
      <c r="T1650" s="123"/>
      <c r="U1650" s="123"/>
      <c r="V1650" s="123"/>
      <c r="W1650" s="123"/>
      <c r="X1650" s="123"/>
      <c r="Y1650" s="123"/>
      <c r="Z1650" s="123"/>
      <c r="AA1650" s="123"/>
      <c r="AB1650" s="123"/>
      <c r="AC1650" s="123"/>
      <c r="AD1650" s="123"/>
      <c r="AE1650" s="123"/>
      <c r="AF1650" s="123"/>
      <c r="AG1650" s="123"/>
      <c r="AH1650" s="123"/>
      <c r="AI1650" s="123"/>
      <c r="AJ1650" s="123"/>
      <c r="AK1650" s="123"/>
      <c r="AL1650" s="123"/>
    </row>
    <row r="1651" s="9" customFormat="1" spans="1:38">
      <c r="A1651" s="47" t="s">
        <v>14</v>
      </c>
      <c r="B1651" s="50" t="s">
        <v>92</v>
      </c>
      <c r="C1651" s="50">
        <v>508</v>
      </c>
      <c r="D1651" s="91">
        <v>33903000000</v>
      </c>
      <c r="E1651" s="94">
        <v>162100000000</v>
      </c>
      <c r="F1651" s="39" t="s">
        <v>1704</v>
      </c>
      <c r="G1651" s="50">
        <v>2</v>
      </c>
      <c r="H1651" s="121">
        <v>40</v>
      </c>
      <c r="I1651" s="50" t="s">
        <v>1411</v>
      </c>
      <c r="J1651" s="50" t="s">
        <v>494</v>
      </c>
      <c r="K1651" s="122"/>
      <c r="L1651" s="123"/>
      <c r="M1651" s="123"/>
      <c r="N1651" s="123"/>
      <c r="O1651" s="123"/>
      <c r="P1651" s="123"/>
      <c r="Q1651" s="123"/>
      <c r="R1651" s="123"/>
      <c r="S1651" s="123"/>
      <c r="T1651" s="123"/>
      <c r="U1651" s="123"/>
      <c r="V1651" s="123"/>
      <c r="W1651" s="123"/>
      <c r="X1651" s="123"/>
      <c r="Y1651" s="123"/>
      <c r="Z1651" s="123"/>
      <c r="AA1651" s="123"/>
      <c r="AB1651" s="123"/>
      <c r="AC1651" s="123"/>
      <c r="AD1651" s="123"/>
      <c r="AE1651" s="123"/>
      <c r="AF1651" s="123"/>
      <c r="AG1651" s="123"/>
      <c r="AH1651" s="123"/>
      <c r="AI1651" s="123"/>
      <c r="AJ1651" s="123"/>
      <c r="AK1651" s="123"/>
      <c r="AL1651" s="123"/>
    </row>
    <row r="1652" s="9" customFormat="1" spans="1:38">
      <c r="A1652" s="47" t="s">
        <v>14</v>
      </c>
      <c r="B1652" s="50" t="s">
        <v>92</v>
      </c>
      <c r="C1652" s="50">
        <v>508</v>
      </c>
      <c r="D1652" s="91">
        <v>33903000000</v>
      </c>
      <c r="E1652" s="94">
        <v>162100000000</v>
      </c>
      <c r="F1652" s="39" t="s">
        <v>1705</v>
      </c>
      <c r="G1652" s="50">
        <v>1</v>
      </c>
      <c r="H1652" s="121">
        <v>180</v>
      </c>
      <c r="I1652" s="50" t="s">
        <v>1411</v>
      </c>
      <c r="J1652" s="50" t="s">
        <v>494</v>
      </c>
      <c r="K1652" s="122"/>
      <c r="L1652" s="123"/>
      <c r="M1652" s="123"/>
      <c r="N1652" s="123"/>
      <c r="O1652" s="123"/>
      <c r="P1652" s="123"/>
      <c r="Q1652" s="123"/>
      <c r="R1652" s="123"/>
      <c r="S1652" s="123"/>
      <c r="T1652" s="123"/>
      <c r="U1652" s="123"/>
      <c r="V1652" s="123"/>
      <c r="W1652" s="123"/>
      <c r="X1652" s="123"/>
      <c r="Y1652" s="123"/>
      <c r="Z1652" s="123"/>
      <c r="AA1652" s="123"/>
      <c r="AB1652" s="123"/>
      <c r="AC1652" s="123"/>
      <c r="AD1652" s="123"/>
      <c r="AE1652" s="123"/>
      <c r="AF1652" s="123"/>
      <c r="AG1652" s="123"/>
      <c r="AH1652" s="123"/>
      <c r="AI1652" s="123"/>
      <c r="AJ1652" s="123"/>
      <c r="AK1652" s="123"/>
      <c r="AL1652" s="123"/>
    </row>
    <row r="1653" s="9" customFormat="1" spans="1:38">
      <c r="A1653" s="47" t="s">
        <v>14</v>
      </c>
      <c r="B1653" s="50" t="s">
        <v>92</v>
      </c>
      <c r="C1653" s="50">
        <v>508</v>
      </c>
      <c r="D1653" s="91">
        <v>33903000000</v>
      </c>
      <c r="E1653" s="94">
        <v>162100000000</v>
      </c>
      <c r="F1653" s="39" t="s">
        <v>1706</v>
      </c>
      <c r="G1653" s="50">
        <v>1</v>
      </c>
      <c r="H1653" s="121">
        <v>50</v>
      </c>
      <c r="I1653" s="50" t="s">
        <v>1411</v>
      </c>
      <c r="J1653" s="50" t="s">
        <v>494</v>
      </c>
      <c r="K1653" s="122"/>
      <c r="L1653" s="123"/>
      <c r="M1653" s="123"/>
      <c r="N1653" s="123"/>
      <c r="O1653" s="123"/>
      <c r="P1653" s="123"/>
      <c r="Q1653" s="123"/>
      <c r="R1653" s="123"/>
      <c r="S1653" s="123"/>
      <c r="T1653" s="123"/>
      <c r="U1653" s="123"/>
      <c r="V1653" s="123"/>
      <c r="W1653" s="123"/>
      <c r="X1653" s="123"/>
      <c r="Y1653" s="123"/>
      <c r="Z1653" s="123"/>
      <c r="AA1653" s="123"/>
      <c r="AB1653" s="123"/>
      <c r="AC1653" s="123"/>
      <c r="AD1653" s="123"/>
      <c r="AE1653" s="123"/>
      <c r="AF1653" s="123"/>
      <c r="AG1653" s="123"/>
      <c r="AH1653" s="123"/>
      <c r="AI1653" s="123"/>
      <c r="AJ1653" s="123"/>
      <c r="AK1653" s="123"/>
      <c r="AL1653" s="123"/>
    </row>
    <row r="1654" s="9" customFormat="1" spans="1:38">
      <c r="A1654" s="47" t="s">
        <v>14</v>
      </c>
      <c r="B1654" s="50" t="s">
        <v>92</v>
      </c>
      <c r="C1654" s="50">
        <v>508</v>
      </c>
      <c r="D1654" s="91">
        <v>33903000000</v>
      </c>
      <c r="E1654" s="94">
        <v>162100000000</v>
      </c>
      <c r="F1654" s="39" t="s">
        <v>1707</v>
      </c>
      <c r="G1654" s="50">
        <v>10</v>
      </c>
      <c r="H1654" s="121">
        <v>300</v>
      </c>
      <c r="I1654" s="50" t="s">
        <v>1411</v>
      </c>
      <c r="J1654" s="50" t="s">
        <v>494</v>
      </c>
      <c r="K1654" s="122"/>
      <c r="L1654" s="123"/>
      <c r="M1654" s="123"/>
      <c r="N1654" s="123"/>
      <c r="O1654" s="123"/>
      <c r="P1654" s="123"/>
      <c r="Q1654" s="123"/>
      <c r="R1654" s="123"/>
      <c r="S1654" s="123"/>
      <c r="T1654" s="123"/>
      <c r="U1654" s="123"/>
      <c r="V1654" s="123"/>
      <c r="W1654" s="123"/>
      <c r="X1654" s="123"/>
      <c r="Y1654" s="123"/>
      <c r="Z1654" s="123"/>
      <c r="AA1654" s="123"/>
      <c r="AB1654" s="123"/>
      <c r="AC1654" s="123"/>
      <c r="AD1654" s="123"/>
      <c r="AE1654" s="123"/>
      <c r="AF1654" s="123"/>
      <c r="AG1654" s="123"/>
      <c r="AH1654" s="123"/>
      <c r="AI1654" s="123"/>
      <c r="AJ1654" s="123"/>
      <c r="AK1654" s="123"/>
      <c r="AL1654" s="123"/>
    </row>
    <row r="1655" s="9" customFormat="1" spans="1:38">
      <c r="A1655" s="47" t="s">
        <v>14</v>
      </c>
      <c r="B1655" s="50" t="s">
        <v>92</v>
      </c>
      <c r="C1655" s="50">
        <v>508</v>
      </c>
      <c r="D1655" s="91">
        <v>33903000000</v>
      </c>
      <c r="E1655" s="94">
        <v>162100000000</v>
      </c>
      <c r="F1655" s="39" t="s">
        <v>1708</v>
      </c>
      <c r="G1655" s="50">
        <v>10</v>
      </c>
      <c r="H1655" s="121">
        <v>300</v>
      </c>
      <c r="I1655" s="50" t="s">
        <v>1411</v>
      </c>
      <c r="J1655" s="50" t="s">
        <v>494</v>
      </c>
      <c r="K1655" s="122"/>
      <c r="L1655" s="123"/>
      <c r="M1655" s="123"/>
      <c r="N1655" s="123"/>
      <c r="O1655" s="123"/>
      <c r="P1655" s="123"/>
      <c r="Q1655" s="123"/>
      <c r="R1655" s="123"/>
      <c r="S1655" s="123"/>
      <c r="T1655" s="123"/>
      <c r="U1655" s="123"/>
      <c r="V1655" s="123"/>
      <c r="W1655" s="123"/>
      <c r="X1655" s="123"/>
      <c r="Y1655" s="123"/>
      <c r="Z1655" s="123"/>
      <c r="AA1655" s="123"/>
      <c r="AB1655" s="123"/>
      <c r="AC1655" s="123"/>
      <c r="AD1655" s="123"/>
      <c r="AE1655" s="123"/>
      <c r="AF1655" s="123"/>
      <c r="AG1655" s="123"/>
      <c r="AH1655" s="123"/>
      <c r="AI1655" s="123"/>
      <c r="AJ1655" s="123"/>
      <c r="AK1655" s="123"/>
      <c r="AL1655" s="123"/>
    </row>
    <row r="1656" s="9" customFormat="1" spans="1:38">
      <c r="A1656" s="47" t="s">
        <v>14</v>
      </c>
      <c r="B1656" s="50" t="s">
        <v>92</v>
      </c>
      <c r="C1656" s="50">
        <v>508</v>
      </c>
      <c r="D1656" s="91">
        <v>33903000000</v>
      </c>
      <c r="E1656" s="94">
        <v>162100000000</v>
      </c>
      <c r="F1656" s="39" t="s">
        <v>1709</v>
      </c>
      <c r="G1656" s="50">
        <v>10</v>
      </c>
      <c r="H1656" s="121">
        <v>300</v>
      </c>
      <c r="I1656" s="50" t="s">
        <v>1411</v>
      </c>
      <c r="J1656" s="50" t="s">
        <v>494</v>
      </c>
      <c r="K1656" s="122"/>
      <c r="L1656" s="123"/>
      <c r="M1656" s="123"/>
      <c r="N1656" s="123"/>
      <c r="O1656" s="123"/>
      <c r="P1656" s="123"/>
      <c r="Q1656" s="123"/>
      <c r="R1656" s="123"/>
      <c r="S1656" s="123"/>
      <c r="T1656" s="123"/>
      <c r="U1656" s="123"/>
      <c r="V1656" s="123"/>
      <c r="W1656" s="123"/>
      <c r="X1656" s="123"/>
      <c r="Y1656" s="123"/>
      <c r="Z1656" s="123"/>
      <c r="AA1656" s="123"/>
      <c r="AB1656" s="123"/>
      <c r="AC1656" s="123"/>
      <c r="AD1656" s="123"/>
      <c r="AE1656" s="123"/>
      <c r="AF1656" s="123"/>
      <c r="AG1656" s="123"/>
      <c r="AH1656" s="123"/>
      <c r="AI1656" s="123"/>
      <c r="AJ1656" s="123"/>
      <c r="AK1656" s="123"/>
      <c r="AL1656" s="123"/>
    </row>
    <row r="1657" s="9" customFormat="1" spans="1:38">
      <c r="A1657" s="47" t="s">
        <v>14</v>
      </c>
      <c r="B1657" s="50" t="s">
        <v>92</v>
      </c>
      <c r="C1657" s="50">
        <v>508</v>
      </c>
      <c r="D1657" s="91">
        <v>33903000000</v>
      </c>
      <c r="E1657" s="94">
        <v>162100000000</v>
      </c>
      <c r="F1657" s="39" t="s">
        <v>1710</v>
      </c>
      <c r="G1657" s="50">
        <v>10</v>
      </c>
      <c r="H1657" s="121">
        <v>300</v>
      </c>
      <c r="I1657" s="50" t="s">
        <v>1411</v>
      </c>
      <c r="J1657" s="50" t="s">
        <v>494</v>
      </c>
      <c r="K1657" s="122"/>
      <c r="L1657" s="123"/>
      <c r="M1657" s="123"/>
      <c r="N1657" s="123"/>
      <c r="O1657" s="123"/>
      <c r="P1657" s="123"/>
      <c r="Q1657" s="123"/>
      <c r="R1657" s="123"/>
      <c r="S1657" s="123"/>
      <c r="T1657" s="123"/>
      <c r="U1657" s="123"/>
      <c r="V1657" s="123"/>
      <c r="W1657" s="123"/>
      <c r="X1657" s="123"/>
      <c r="Y1657" s="123"/>
      <c r="Z1657" s="123"/>
      <c r="AA1657" s="123"/>
      <c r="AB1657" s="123"/>
      <c r="AC1657" s="123"/>
      <c r="AD1657" s="123"/>
      <c r="AE1657" s="123"/>
      <c r="AF1657" s="123"/>
      <c r="AG1657" s="123"/>
      <c r="AH1657" s="123"/>
      <c r="AI1657" s="123"/>
      <c r="AJ1657" s="123"/>
      <c r="AK1657" s="123"/>
      <c r="AL1657" s="123"/>
    </row>
    <row r="1658" s="9" customFormat="1" spans="1:38">
      <c r="A1658" s="47" t="s">
        <v>14</v>
      </c>
      <c r="B1658" s="50" t="s">
        <v>92</v>
      </c>
      <c r="C1658" s="50">
        <v>508</v>
      </c>
      <c r="D1658" s="91">
        <v>33903000000</v>
      </c>
      <c r="E1658" s="94">
        <v>162100000000</v>
      </c>
      <c r="F1658" s="39" t="s">
        <v>1711</v>
      </c>
      <c r="G1658" s="50">
        <v>4</v>
      </c>
      <c r="H1658" s="121">
        <v>105</v>
      </c>
      <c r="I1658" s="50" t="s">
        <v>1411</v>
      </c>
      <c r="J1658" s="50" t="s">
        <v>494</v>
      </c>
      <c r="K1658" s="122"/>
      <c r="L1658" s="123"/>
      <c r="M1658" s="123"/>
      <c r="N1658" s="123"/>
      <c r="O1658" s="123"/>
      <c r="P1658" s="123"/>
      <c r="Q1658" s="123"/>
      <c r="R1658" s="123"/>
      <c r="S1658" s="123"/>
      <c r="T1658" s="123"/>
      <c r="U1658" s="123"/>
      <c r="V1658" s="123"/>
      <c r="W1658" s="123"/>
      <c r="X1658" s="123"/>
      <c r="Y1658" s="123"/>
      <c r="Z1658" s="123"/>
      <c r="AA1658" s="123"/>
      <c r="AB1658" s="123"/>
      <c r="AC1658" s="123"/>
      <c r="AD1658" s="123"/>
      <c r="AE1658" s="123"/>
      <c r="AF1658" s="123"/>
      <c r="AG1658" s="123"/>
      <c r="AH1658" s="123"/>
      <c r="AI1658" s="123"/>
      <c r="AJ1658" s="123"/>
      <c r="AK1658" s="123"/>
      <c r="AL1658" s="123"/>
    </row>
    <row r="1659" s="9" customFormat="1" spans="1:38">
      <c r="A1659" s="47" t="s">
        <v>14</v>
      </c>
      <c r="B1659" s="50" t="s">
        <v>92</v>
      </c>
      <c r="C1659" s="50">
        <v>508</v>
      </c>
      <c r="D1659" s="91">
        <v>33903000000</v>
      </c>
      <c r="E1659" s="94">
        <v>162100000000</v>
      </c>
      <c r="F1659" s="39" t="s">
        <v>1712</v>
      </c>
      <c r="G1659" s="50">
        <v>10</v>
      </c>
      <c r="H1659" s="121">
        <v>50</v>
      </c>
      <c r="I1659" s="50" t="s">
        <v>1411</v>
      </c>
      <c r="J1659" s="50" t="s">
        <v>494</v>
      </c>
      <c r="K1659" s="122"/>
      <c r="L1659" s="123"/>
      <c r="M1659" s="123"/>
      <c r="N1659" s="123"/>
      <c r="O1659" s="123"/>
      <c r="P1659" s="123"/>
      <c r="Q1659" s="123"/>
      <c r="R1659" s="123"/>
      <c r="S1659" s="123"/>
      <c r="T1659" s="123"/>
      <c r="U1659" s="123"/>
      <c r="V1659" s="123"/>
      <c r="W1659" s="123"/>
      <c r="X1659" s="123"/>
      <c r="Y1659" s="123"/>
      <c r="Z1659" s="123"/>
      <c r="AA1659" s="123"/>
      <c r="AB1659" s="123"/>
      <c r="AC1659" s="123"/>
      <c r="AD1659" s="123"/>
      <c r="AE1659" s="123"/>
      <c r="AF1659" s="123"/>
      <c r="AG1659" s="123"/>
      <c r="AH1659" s="123"/>
      <c r="AI1659" s="123"/>
      <c r="AJ1659" s="123"/>
      <c r="AK1659" s="123"/>
      <c r="AL1659" s="123"/>
    </row>
    <row r="1660" s="9" customFormat="1" spans="1:38">
      <c r="A1660" s="47" t="s">
        <v>14</v>
      </c>
      <c r="B1660" s="50" t="s">
        <v>92</v>
      </c>
      <c r="C1660" s="50">
        <v>508</v>
      </c>
      <c r="D1660" s="91">
        <v>33903000000</v>
      </c>
      <c r="E1660" s="94">
        <v>162100000000</v>
      </c>
      <c r="F1660" s="39" t="s">
        <v>1713</v>
      </c>
      <c r="G1660" s="50">
        <v>10</v>
      </c>
      <c r="H1660" s="121">
        <v>100</v>
      </c>
      <c r="I1660" s="50" t="s">
        <v>1411</v>
      </c>
      <c r="J1660" s="50" t="s">
        <v>494</v>
      </c>
      <c r="K1660" s="122"/>
      <c r="L1660" s="123"/>
      <c r="M1660" s="123"/>
      <c r="N1660" s="123"/>
      <c r="O1660" s="123"/>
      <c r="P1660" s="123"/>
      <c r="Q1660" s="123"/>
      <c r="R1660" s="123"/>
      <c r="S1660" s="123"/>
      <c r="T1660" s="123"/>
      <c r="U1660" s="123"/>
      <c r="V1660" s="123"/>
      <c r="W1660" s="123"/>
      <c r="X1660" s="123"/>
      <c r="Y1660" s="123"/>
      <c r="Z1660" s="123"/>
      <c r="AA1660" s="123"/>
      <c r="AB1660" s="123"/>
      <c r="AC1660" s="123"/>
      <c r="AD1660" s="123"/>
      <c r="AE1660" s="123"/>
      <c r="AF1660" s="123"/>
      <c r="AG1660" s="123"/>
      <c r="AH1660" s="123"/>
      <c r="AI1660" s="123"/>
      <c r="AJ1660" s="123"/>
      <c r="AK1660" s="123"/>
      <c r="AL1660" s="123"/>
    </row>
    <row r="1661" s="9" customFormat="1" spans="1:38">
      <c r="A1661" s="47" t="s">
        <v>14</v>
      </c>
      <c r="B1661" s="50" t="s">
        <v>92</v>
      </c>
      <c r="C1661" s="50">
        <v>508</v>
      </c>
      <c r="D1661" s="91">
        <v>33903000000</v>
      </c>
      <c r="E1661" s="94">
        <v>162100000000</v>
      </c>
      <c r="F1661" s="39" t="s">
        <v>1714</v>
      </c>
      <c r="G1661" s="50">
        <v>10</v>
      </c>
      <c r="H1661" s="121">
        <v>200</v>
      </c>
      <c r="I1661" s="50" t="s">
        <v>1411</v>
      </c>
      <c r="J1661" s="50" t="s">
        <v>494</v>
      </c>
      <c r="K1661" s="122"/>
      <c r="L1661" s="123"/>
      <c r="M1661" s="123"/>
      <c r="N1661" s="123"/>
      <c r="O1661" s="123"/>
      <c r="P1661" s="123"/>
      <c r="Q1661" s="123"/>
      <c r="R1661" s="123"/>
      <c r="S1661" s="123"/>
      <c r="T1661" s="123"/>
      <c r="U1661" s="123"/>
      <c r="V1661" s="123"/>
      <c r="W1661" s="123"/>
      <c r="X1661" s="123"/>
      <c r="Y1661" s="123"/>
      <c r="Z1661" s="123"/>
      <c r="AA1661" s="123"/>
      <c r="AB1661" s="123"/>
      <c r="AC1661" s="123"/>
      <c r="AD1661" s="123"/>
      <c r="AE1661" s="123"/>
      <c r="AF1661" s="123"/>
      <c r="AG1661" s="123"/>
      <c r="AH1661" s="123"/>
      <c r="AI1661" s="123"/>
      <c r="AJ1661" s="123"/>
      <c r="AK1661" s="123"/>
      <c r="AL1661" s="123"/>
    </row>
    <row r="1662" s="9" customFormat="1" spans="1:38">
      <c r="A1662" s="47" t="s">
        <v>14</v>
      </c>
      <c r="B1662" s="50" t="s">
        <v>92</v>
      </c>
      <c r="C1662" s="50">
        <v>508</v>
      </c>
      <c r="D1662" s="91">
        <v>33903000000</v>
      </c>
      <c r="E1662" s="94">
        <v>162100000000</v>
      </c>
      <c r="F1662" s="39" t="s">
        <v>1715</v>
      </c>
      <c r="G1662" s="50">
        <v>10</v>
      </c>
      <c r="H1662" s="121">
        <v>350</v>
      </c>
      <c r="I1662" s="50" t="s">
        <v>1411</v>
      </c>
      <c r="J1662" s="50" t="s">
        <v>494</v>
      </c>
      <c r="K1662" s="122"/>
      <c r="L1662" s="123"/>
      <c r="M1662" s="123"/>
      <c r="N1662" s="123"/>
      <c r="O1662" s="123"/>
      <c r="P1662" s="123"/>
      <c r="Q1662" s="123"/>
      <c r="R1662" s="123"/>
      <c r="S1662" s="123"/>
      <c r="T1662" s="123"/>
      <c r="U1662" s="123"/>
      <c r="V1662" s="123"/>
      <c r="W1662" s="123"/>
      <c r="X1662" s="123"/>
      <c r="Y1662" s="123"/>
      <c r="Z1662" s="123"/>
      <c r="AA1662" s="123"/>
      <c r="AB1662" s="123"/>
      <c r="AC1662" s="123"/>
      <c r="AD1662" s="123"/>
      <c r="AE1662" s="123"/>
      <c r="AF1662" s="123"/>
      <c r="AG1662" s="123"/>
      <c r="AH1662" s="123"/>
      <c r="AI1662" s="123"/>
      <c r="AJ1662" s="123"/>
      <c r="AK1662" s="123"/>
      <c r="AL1662" s="123"/>
    </row>
    <row r="1663" s="9" customFormat="1" spans="1:38">
      <c r="A1663" s="47" t="s">
        <v>14</v>
      </c>
      <c r="B1663" s="50" t="s">
        <v>92</v>
      </c>
      <c r="C1663" s="50">
        <v>508</v>
      </c>
      <c r="D1663" s="91">
        <v>33903000000</v>
      </c>
      <c r="E1663" s="94">
        <v>162100000000</v>
      </c>
      <c r="F1663" s="39" t="s">
        <v>1716</v>
      </c>
      <c r="G1663" s="50">
        <v>20</v>
      </c>
      <c r="H1663" s="121">
        <v>160</v>
      </c>
      <c r="I1663" s="50" t="s">
        <v>1411</v>
      </c>
      <c r="J1663" s="50" t="s">
        <v>494</v>
      </c>
      <c r="K1663" s="122"/>
      <c r="L1663" s="123"/>
      <c r="M1663" s="123"/>
      <c r="N1663" s="123"/>
      <c r="O1663" s="123"/>
      <c r="P1663" s="123"/>
      <c r="Q1663" s="123"/>
      <c r="R1663" s="123"/>
      <c r="S1663" s="123"/>
      <c r="T1663" s="123"/>
      <c r="U1663" s="123"/>
      <c r="V1663" s="123"/>
      <c r="W1663" s="123"/>
      <c r="X1663" s="123"/>
      <c r="Y1663" s="123"/>
      <c r="Z1663" s="123"/>
      <c r="AA1663" s="123"/>
      <c r="AB1663" s="123"/>
      <c r="AC1663" s="123"/>
      <c r="AD1663" s="123"/>
      <c r="AE1663" s="123"/>
      <c r="AF1663" s="123"/>
      <c r="AG1663" s="123"/>
      <c r="AH1663" s="123"/>
      <c r="AI1663" s="123"/>
      <c r="AJ1663" s="123"/>
      <c r="AK1663" s="123"/>
      <c r="AL1663" s="123"/>
    </row>
    <row r="1664" s="9" customFormat="1" spans="1:38">
      <c r="A1664" s="47" t="s">
        <v>14</v>
      </c>
      <c r="B1664" s="50" t="s">
        <v>15</v>
      </c>
      <c r="C1664" s="50">
        <v>508</v>
      </c>
      <c r="D1664" s="91">
        <v>33903000000</v>
      </c>
      <c r="E1664" s="94">
        <v>162100000000</v>
      </c>
      <c r="F1664" s="39" t="s">
        <v>1717</v>
      </c>
      <c r="G1664" s="50">
        <v>400</v>
      </c>
      <c r="H1664" s="121">
        <v>5600</v>
      </c>
      <c r="I1664" s="50" t="s">
        <v>1387</v>
      </c>
      <c r="J1664" s="50" t="s">
        <v>494</v>
      </c>
      <c r="K1664" s="122"/>
      <c r="L1664" s="123"/>
      <c r="M1664" s="123"/>
      <c r="N1664" s="123"/>
      <c r="O1664" s="123"/>
      <c r="P1664" s="123"/>
      <c r="Q1664" s="123"/>
      <c r="R1664" s="123"/>
      <c r="S1664" s="123"/>
      <c r="T1664" s="123"/>
      <c r="U1664" s="123"/>
      <c r="V1664" s="123"/>
      <c r="W1664" s="123"/>
      <c r="X1664" s="123"/>
      <c r="Y1664" s="123"/>
      <c r="Z1664" s="123"/>
      <c r="AA1664" s="123"/>
      <c r="AB1664" s="123"/>
      <c r="AC1664" s="123"/>
      <c r="AD1664" s="123"/>
      <c r="AE1664" s="123"/>
      <c r="AF1664" s="123"/>
      <c r="AG1664" s="123"/>
      <c r="AH1664" s="123"/>
      <c r="AI1664" s="123"/>
      <c r="AJ1664" s="123"/>
      <c r="AK1664" s="123"/>
      <c r="AL1664" s="123"/>
    </row>
    <row r="1665" s="9" customFormat="1" spans="1:38">
      <c r="A1665" s="47" t="s">
        <v>14</v>
      </c>
      <c r="B1665" s="50" t="s">
        <v>15</v>
      </c>
      <c r="C1665" s="50">
        <v>508</v>
      </c>
      <c r="D1665" s="91">
        <v>33903000000</v>
      </c>
      <c r="E1665" s="94">
        <v>162100000000</v>
      </c>
      <c r="F1665" s="39" t="s">
        <v>1718</v>
      </c>
      <c r="G1665" s="50">
        <v>300</v>
      </c>
      <c r="H1665" s="121">
        <v>5400</v>
      </c>
      <c r="I1665" s="50" t="s">
        <v>1387</v>
      </c>
      <c r="J1665" s="50" t="s">
        <v>494</v>
      </c>
      <c r="K1665" s="122"/>
      <c r="L1665" s="123"/>
      <c r="M1665" s="123"/>
      <c r="N1665" s="123"/>
      <c r="O1665" s="123"/>
      <c r="P1665" s="123"/>
      <c r="Q1665" s="123"/>
      <c r="R1665" s="123"/>
      <c r="S1665" s="123"/>
      <c r="T1665" s="123"/>
      <c r="U1665" s="123"/>
      <c r="V1665" s="123"/>
      <c r="W1665" s="123"/>
      <c r="X1665" s="123"/>
      <c r="Y1665" s="123"/>
      <c r="Z1665" s="123"/>
      <c r="AA1665" s="123"/>
      <c r="AB1665" s="123"/>
      <c r="AC1665" s="123"/>
      <c r="AD1665" s="123"/>
      <c r="AE1665" s="123"/>
      <c r="AF1665" s="123"/>
      <c r="AG1665" s="123"/>
      <c r="AH1665" s="123"/>
      <c r="AI1665" s="123"/>
      <c r="AJ1665" s="123"/>
      <c r="AK1665" s="123"/>
      <c r="AL1665" s="123"/>
    </row>
    <row r="1666" s="9" customFormat="1" spans="1:38">
      <c r="A1666" s="47" t="s">
        <v>14</v>
      </c>
      <c r="B1666" s="50" t="s">
        <v>15</v>
      </c>
      <c r="C1666" s="50">
        <v>508</v>
      </c>
      <c r="D1666" s="91">
        <v>33903000000</v>
      </c>
      <c r="E1666" s="94">
        <v>162100000000</v>
      </c>
      <c r="F1666" s="39" t="s">
        <v>1719</v>
      </c>
      <c r="G1666" s="50">
        <v>25</v>
      </c>
      <c r="H1666" s="121">
        <v>200</v>
      </c>
      <c r="I1666" s="50" t="s">
        <v>1387</v>
      </c>
      <c r="J1666" s="50" t="s">
        <v>494</v>
      </c>
      <c r="K1666" s="122"/>
      <c r="L1666" s="123"/>
      <c r="M1666" s="123"/>
      <c r="N1666" s="123"/>
      <c r="O1666" s="123"/>
      <c r="P1666" s="123"/>
      <c r="Q1666" s="123"/>
      <c r="R1666" s="123"/>
      <c r="S1666" s="123"/>
      <c r="T1666" s="123"/>
      <c r="U1666" s="123"/>
      <c r="V1666" s="123"/>
      <c r="W1666" s="123"/>
      <c r="X1666" s="123"/>
      <c r="Y1666" s="123"/>
      <c r="Z1666" s="123"/>
      <c r="AA1666" s="123"/>
      <c r="AB1666" s="123"/>
      <c r="AC1666" s="123"/>
      <c r="AD1666" s="123"/>
      <c r="AE1666" s="123"/>
      <c r="AF1666" s="123"/>
      <c r="AG1666" s="123"/>
      <c r="AH1666" s="123"/>
      <c r="AI1666" s="123"/>
      <c r="AJ1666" s="123"/>
      <c r="AK1666" s="123"/>
      <c r="AL1666" s="123"/>
    </row>
    <row r="1667" s="9" customFormat="1" spans="1:38">
      <c r="A1667" s="47" t="s">
        <v>14</v>
      </c>
      <c r="B1667" s="50" t="s">
        <v>15</v>
      </c>
      <c r="C1667" s="50">
        <v>508</v>
      </c>
      <c r="D1667" s="91">
        <v>33903000000</v>
      </c>
      <c r="E1667" s="94">
        <v>162100000000</v>
      </c>
      <c r="F1667" s="39" t="s">
        <v>1720</v>
      </c>
      <c r="G1667" s="50">
        <v>10</v>
      </c>
      <c r="H1667" s="121">
        <v>60</v>
      </c>
      <c r="I1667" s="50" t="s">
        <v>1387</v>
      </c>
      <c r="J1667" s="50" t="s">
        <v>494</v>
      </c>
      <c r="K1667" s="122"/>
      <c r="L1667" s="123"/>
      <c r="M1667" s="123"/>
      <c r="N1667" s="123"/>
      <c r="O1667" s="123"/>
      <c r="P1667" s="123"/>
      <c r="Q1667" s="123"/>
      <c r="R1667" s="123"/>
      <c r="S1667" s="123"/>
      <c r="T1667" s="123"/>
      <c r="U1667" s="123"/>
      <c r="V1667" s="123"/>
      <c r="W1667" s="123"/>
      <c r="X1667" s="123"/>
      <c r="Y1667" s="123"/>
      <c r="Z1667" s="123"/>
      <c r="AA1667" s="123"/>
      <c r="AB1667" s="123"/>
      <c r="AC1667" s="123"/>
      <c r="AD1667" s="123"/>
      <c r="AE1667" s="123"/>
      <c r="AF1667" s="123"/>
      <c r="AG1667" s="123"/>
      <c r="AH1667" s="123"/>
      <c r="AI1667" s="123"/>
      <c r="AJ1667" s="123"/>
      <c r="AK1667" s="123"/>
      <c r="AL1667" s="123"/>
    </row>
    <row r="1668" s="9" customFormat="1" spans="1:38">
      <c r="A1668" s="47" t="s">
        <v>14</v>
      </c>
      <c r="B1668" s="50" t="s">
        <v>15</v>
      </c>
      <c r="C1668" s="50">
        <v>508</v>
      </c>
      <c r="D1668" s="91">
        <v>33903000000</v>
      </c>
      <c r="E1668" s="94">
        <v>162100000000</v>
      </c>
      <c r="F1668" s="39" t="s">
        <v>1721</v>
      </c>
      <c r="G1668" s="50">
        <v>10</v>
      </c>
      <c r="H1668" s="121">
        <v>140</v>
      </c>
      <c r="I1668" s="50" t="s">
        <v>1387</v>
      </c>
      <c r="J1668" s="50" t="s">
        <v>494</v>
      </c>
      <c r="K1668" s="122"/>
      <c r="L1668" s="123"/>
      <c r="M1668" s="123"/>
      <c r="N1668" s="123"/>
      <c r="O1668" s="123"/>
      <c r="P1668" s="123"/>
      <c r="Q1668" s="123"/>
      <c r="R1668" s="123"/>
      <c r="S1668" s="123"/>
      <c r="T1668" s="123"/>
      <c r="U1668" s="123"/>
      <c r="V1668" s="123"/>
      <c r="W1668" s="123"/>
      <c r="X1668" s="123"/>
      <c r="Y1668" s="123"/>
      <c r="Z1668" s="123"/>
      <c r="AA1668" s="123"/>
      <c r="AB1668" s="123"/>
      <c r="AC1668" s="123"/>
      <c r="AD1668" s="123"/>
      <c r="AE1668" s="123"/>
      <c r="AF1668" s="123"/>
      <c r="AG1668" s="123"/>
      <c r="AH1668" s="123"/>
      <c r="AI1668" s="123"/>
      <c r="AJ1668" s="123"/>
      <c r="AK1668" s="123"/>
      <c r="AL1668" s="123"/>
    </row>
    <row r="1669" s="9" customFormat="1" spans="1:38">
      <c r="A1669" s="47" t="s">
        <v>14</v>
      </c>
      <c r="B1669" s="50" t="s">
        <v>15</v>
      </c>
      <c r="C1669" s="50">
        <v>508</v>
      </c>
      <c r="D1669" s="91">
        <v>33903000000</v>
      </c>
      <c r="E1669" s="94">
        <v>162100000000</v>
      </c>
      <c r="F1669" s="39" t="s">
        <v>1722</v>
      </c>
      <c r="G1669" s="50">
        <v>15</v>
      </c>
      <c r="H1669" s="121">
        <v>105</v>
      </c>
      <c r="I1669" s="50" t="s">
        <v>1387</v>
      </c>
      <c r="J1669" s="50" t="s">
        <v>494</v>
      </c>
      <c r="K1669" s="122"/>
      <c r="L1669" s="123"/>
      <c r="M1669" s="123"/>
      <c r="N1669" s="123"/>
      <c r="O1669" s="123"/>
      <c r="P1669" s="123"/>
      <c r="Q1669" s="123"/>
      <c r="R1669" s="123"/>
      <c r="S1669" s="123"/>
      <c r="T1669" s="123"/>
      <c r="U1669" s="123"/>
      <c r="V1669" s="123"/>
      <c r="W1669" s="123"/>
      <c r="X1669" s="123"/>
      <c r="Y1669" s="123"/>
      <c r="Z1669" s="123"/>
      <c r="AA1669" s="123"/>
      <c r="AB1669" s="123"/>
      <c r="AC1669" s="123"/>
      <c r="AD1669" s="123"/>
      <c r="AE1669" s="123"/>
      <c r="AF1669" s="123"/>
      <c r="AG1669" s="123"/>
      <c r="AH1669" s="123"/>
      <c r="AI1669" s="123"/>
      <c r="AJ1669" s="123"/>
      <c r="AK1669" s="123"/>
      <c r="AL1669" s="123"/>
    </row>
    <row r="1670" s="9" customFormat="1" spans="1:38">
      <c r="A1670" s="47" t="s">
        <v>14</v>
      </c>
      <c r="B1670" s="50" t="s">
        <v>15</v>
      </c>
      <c r="C1670" s="50">
        <v>508</v>
      </c>
      <c r="D1670" s="91">
        <v>33903000000</v>
      </c>
      <c r="E1670" s="94">
        <v>162100000000</v>
      </c>
      <c r="F1670" s="39" t="s">
        <v>1723</v>
      </c>
      <c r="G1670" s="50">
        <v>15</v>
      </c>
      <c r="H1670" s="121">
        <v>75</v>
      </c>
      <c r="I1670" s="50" t="s">
        <v>1387</v>
      </c>
      <c r="J1670" s="50" t="s">
        <v>494</v>
      </c>
      <c r="K1670" s="122"/>
      <c r="L1670" s="123"/>
      <c r="M1670" s="123"/>
      <c r="N1670" s="123"/>
      <c r="O1670" s="123"/>
      <c r="P1670" s="123"/>
      <c r="Q1670" s="123"/>
      <c r="R1670" s="123"/>
      <c r="S1670" s="123"/>
      <c r="T1670" s="123"/>
      <c r="U1670" s="123"/>
      <c r="V1670" s="123"/>
      <c r="W1670" s="123"/>
      <c r="X1670" s="123"/>
      <c r="Y1670" s="123"/>
      <c r="Z1670" s="123"/>
      <c r="AA1670" s="123"/>
      <c r="AB1670" s="123"/>
      <c r="AC1670" s="123"/>
      <c r="AD1670" s="123"/>
      <c r="AE1670" s="123"/>
      <c r="AF1670" s="123"/>
      <c r="AG1670" s="123"/>
      <c r="AH1670" s="123"/>
      <c r="AI1670" s="123"/>
      <c r="AJ1670" s="123"/>
      <c r="AK1670" s="123"/>
      <c r="AL1670" s="123"/>
    </row>
    <row r="1671" s="9" customFormat="1" spans="1:38">
      <c r="A1671" s="47" t="s">
        <v>14</v>
      </c>
      <c r="B1671" s="50" t="s">
        <v>15</v>
      </c>
      <c r="C1671" s="50">
        <v>508</v>
      </c>
      <c r="D1671" s="91">
        <v>33903000000</v>
      </c>
      <c r="E1671" s="94">
        <v>162100000000</v>
      </c>
      <c r="F1671" s="39" t="s">
        <v>1724</v>
      </c>
      <c r="G1671" s="50">
        <v>15</v>
      </c>
      <c r="H1671" s="121">
        <v>120</v>
      </c>
      <c r="I1671" s="50" t="s">
        <v>1387</v>
      </c>
      <c r="J1671" s="50" t="s">
        <v>494</v>
      </c>
      <c r="K1671" s="122"/>
      <c r="L1671" s="123"/>
      <c r="M1671" s="123"/>
      <c r="N1671" s="123"/>
      <c r="O1671" s="123"/>
      <c r="P1671" s="123"/>
      <c r="Q1671" s="123"/>
      <c r="R1671" s="123"/>
      <c r="S1671" s="123"/>
      <c r="T1671" s="123"/>
      <c r="U1671" s="123"/>
      <c r="V1671" s="123"/>
      <c r="W1671" s="123"/>
      <c r="X1671" s="123"/>
      <c r="Y1671" s="123"/>
      <c r="Z1671" s="123"/>
      <c r="AA1671" s="123"/>
      <c r="AB1671" s="123"/>
      <c r="AC1671" s="123"/>
      <c r="AD1671" s="123"/>
      <c r="AE1671" s="123"/>
      <c r="AF1671" s="123"/>
      <c r="AG1671" s="123"/>
      <c r="AH1671" s="123"/>
      <c r="AI1671" s="123"/>
      <c r="AJ1671" s="123"/>
      <c r="AK1671" s="123"/>
      <c r="AL1671" s="123"/>
    </row>
    <row r="1672" s="9" customFormat="1" spans="1:38">
      <c r="A1672" s="47" t="s">
        <v>14</v>
      </c>
      <c r="B1672" s="50" t="s">
        <v>15</v>
      </c>
      <c r="C1672" s="50">
        <v>508</v>
      </c>
      <c r="D1672" s="91">
        <v>33903000000</v>
      </c>
      <c r="E1672" s="94">
        <v>162100000000</v>
      </c>
      <c r="F1672" s="39" t="s">
        <v>1725</v>
      </c>
      <c r="G1672" s="50">
        <v>10</v>
      </c>
      <c r="H1672" s="121">
        <v>60</v>
      </c>
      <c r="I1672" s="50" t="s">
        <v>1387</v>
      </c>
      <c r="J1672" s="50" t="s">
        <v>494</v>
      </c>
      <c r="K1672" s="122"/>
      <c r="L1672" s="123"/>
      <c r="M1672" s="123"/>
      <c r="N1672" s="123"/>
      <c r="O1672" s="123"/>
      <c r="P1672" s="123"/>
      <c r="Q1672" s="123"/>
      <c r="R1672" s="123"/>
      <c r="S1672" s="123"/>
      <c r="T1672" s="123"/>
      <c r="U1672" s="123"/>
      <c r="V1672" s="123"/>
      <c r="W1672" s="123"/>
      <c r="X1672" s="123"/>
      <c r="Y1672" s="123"/>
      <c r="Z1672" s="123"/>
      <c r="AA1672" s="123"/>
      <c r="AB1672" s="123"/>
      <c r="AC1672" s="123"/>
      <c r="AD1672" s="123"/>
      <c r="AE1672" s="123"/>
      <c r="AF1672" s="123"/>
      <c r="AG1672" s="123"/>
      <c r="AH1672" s="123"/>
      <c r="AI1672" s="123"/>
      <c r="AJ1672" s="123"/>
      <c r="AK1672" s="123"/>
      <c r="AL1672" s="123"/>
    </row>
    <row r="1673" s="9" customFormat="1" spans="1:38">
      <c r="A1673" s="47" t="s">
        <v>14</v>
      </c>
      <c r="B1673" s="50" t="s">
        <v>15</v>
      </c>
      <c r="C1673" s="50">
        <v>508</v>
      </c>
      <c r="D1673" s="91">
        <v>33903000000</v>
      </c>
      <c r="E1673" s="94">
        <v>162100000000</v>
      </c>
      <c r="F1673" s="39" t="s">
        <v>1726</v>
      </c>
      <c r="G1673" s="50">
        <v>6</v>
      </c>
      <c r="H1673" s="121">
        <v>120</v>
      </c>
      <c r="I1673" s="50" t="s">
        <v>1387</v>
      </c>
      <c r="J1673" s="50" t="s">
        <v>494</v>
      </c>
      <c r="K1673" s="122"/>
      <c r="L1673" s="123"/>
      <c r="M1673" s="123"/>
      <c r="N1673" s="123"/>
      <c r="O1673" s="123"/>
      <c r="P1673" s="123"/>
      <c r="Q1673" s="123"/>
      <c r="R1673" s="123"/>
      <c r="S1673" s="123"/>
      <c r="T1673" s="123"/>
      <c r="U1673" s="123"/>
      <c r="V1673" s="123"/>
      <c r="W1673" s="123"/>
      <c r="X1673" s="123"/>
      <c r="Y1673" s="123"/>
      <c r="Z1673" s="123"/>
      <c r="AA1673" s="123"/>
      <c r="AB1673" s="123"/>
      <c r="AC1673" s="123"/>
      <c r="AD1673" s="123"/>
      <c r="AE1673" s="123"/>
      <c r="AF1673" s="123"/>
      <c r="AG1673" s="123"/>
      <c r="AH1673" s="123"/>
      <c r="AI1673" s="123"/>
      <c r="AJ1673" s="123"/>
      <c r="AK1673" s="123"/>
      <c r="AL1673" s="123"/>
    </row>
    <row r="1674" s="9" customFormat="1" spans="1:38">
      <c r="A1674" s="47" t="s">
        <v>14</v>
      </c>
      <c r="B1674" s="50" t="s">
        <v>15</v>
      </c>
      <c r="C1674" s="50">
        <v>508</v>
      </c>
      <c r="D1674" s="91">
        <v>33903000000</v>
      </c>
      <c r="E1674" s="94">
        <v>162100000000</v>
      </c>
      <c r="F1674" s="39" t="s">
        <v>1727</v>
      </c>
      <c r="G1674" s="50">
        <v>30</v>
      </c>
      <c r="H1674" s="121">
        <v>210</v>
      </c>
      <c r="I1674" s="50" t="s">
        <v>1387</v>
      </c>
      <c r="J1674" s="50" t="s">
        <v>494</v>
      </c>
      <c r="K1674" s="122"/>
      <c r="L1674" s="123"/>
      <c r="M1674" s="123"/>
      <c r="N1674" s="123"/>
      <c r="O1674" s="123"/>
      <c r="P1674" s="123"/>
      <c r="Q1674" s="123"/>
      <c r="R1674" s="123"/>
      <c r="S1674" s="123"/>
      <c r="T1674" s="123"/>
      <c r="U1674" s="123"/>
      <c r="V1674" s="123"/>
      <c r="W1674" s="123"/>
      <c r="X1674" s="123"/>
      <c r="Y1674" s="123"/>
      <c r="Z1674" s="123"/>
      <c r="AA1674" s="123"/>
      <c r="AB1674" s="123"/>
      <c r="AC1674" s="123"/>
      <c r="AD1674" s="123"/>
      <c r="AE1674" s="123"/>
      <c r="AF1674" s="123"/>
      <c r="AG1674" s="123"/>
      <c r="AH1674" s="123"/>
      <c r="AI1674" s="123"/>
      <c r="AJ1674" s="123"/>
      <c r="AK1674" s="123"/>
      <c r="AL1674" s="123"/>
    </row>
    <row r="1675" s="9" customFormat="1" spans="1:38">
      <c r="A1675" s="47" t="s">
        <v>14</v>
      </c>
      <c r="B1675" s="50" t="s">
        <v>15</v>
      </c>
      <c r="C1675" s="50">
        <v>508</v>
      </c>
      <c r="D1675" s="91">
        <v>33903000000</v>
      </c>
      <c r="E1675" s="94">
        <v>162100000000</v>
      </c>
      <c r="F1675" s="39" t="s">
        <v>1728</v>
      </c>
      <c r="G1675" s="50">
        <v>12</v>
      </c>
      <c r="H1675" s="121">
        <v>290</v>
      </c>
      <c r="I1675" s="50" t="s">
        <v>1387</v>
      </c>
      <c r="J1675" s="50" t="s">
        <v>494</v>
      </c>
      <c r="K1675" s="122"/>
      <c r="L1675" s="123"/>
      <c r="M1675" s="123"/>
      <c r="N1675" s="123"/>
      <c r="O1675" s="123"/>
      <c r="P1675" s="123"/>
      <c r="Q1675" s="123"/>
      <c r="R1675" s="123"/>
      <c r="S1675" s="123"/>
      <c r="T1675" s="123"/>
      <c r="U1675" s="123"/>
      <c r="V1675" s="123"/>
      <c r="W1675" s="123"/>
      <c r="X1675" s="123"/>
      <c r="Y1675" s="123"/>
      <c r="Z1675" s="123"/>
      <c r="AA1675" s="123"/>
      <c r="AB1675" s="123"/>
      <c r="AC1675" s="123"/>
      <c r="AD1675" s="123"/>
      <c r="AE1675" s="123"/>
      <c r="AF1675" s="123"/>
      <c r="AG1675" s="123"/>
      <c r="AH1675" s="123"/>
      <c r="AI1675" s="123"/>
      <c r="AJ1675" s="123"/>
      <c r="AK1675" s="123"/>
      <c r="AL1675" s="123"/>
    </row>
    <row r="1676" s="9" customFormat="1" spans="1:38">
      <c r="A1676" s="47" t="s">
        <v>14</v>
      </c>
      <c r="B1676" s="50" t="s">
        <v>15</v>
      </c>
      <c r="C1676" s="50">
        <v>508</v>
      </c>
      <c r="D1676" s="91">
        <v>33903000000</v>
      </c>
      <c r="E1676" s="94">
        <v>162100000000</v>
      </c>
      <c r="F1676" s="39" t="s">
        <v>1729</v>
      </c>
      <c r="G1676" s="50">
        <v>50</v>
      </c>
      <c r="H1676" s="121">
        <v>225</v>
      </c>
      <c r="I1676" s="50" t="s">
        <v>1387</v>
      </c>
      <c r="J1676" s="50" t="s">
        <v>494</v>
      </c>
      <c r="K1676" s="122"/>
      <c r="L1676" s="123"/>
      <c r="M1676" s="123"/>
      <c r="N1676" s="123"/>
      <c r="O1676" s="123"/>
      <c r="P1676" s="123"/>
      <c r="Q1676" s="123"/>
      <c r="R1676" s="123"/>
      <c r="S1676" s="123"/>
      <c r="T1676" s="123"/>
      <c r="U1676" s="123"/>
      <c r="V1676" s="123"/>
      <c r="W1676" s="123"/>
      <c r="X1676" s="123"/>
      <c r="Y1676" s="123"/>
      <c r="Z1676" s="123"/>
      <c r="AA1676" s="123"/>
      <c r="AB1676" s="123"/>
      <c r="AC1676" s="123"/>
      <c r="AD1676" s="123"/>
      <c r="AE1676" s="123"/>
      <c r="AF1676" s="123"/>
      <c r="AG1676" s="123"/>
      <c r="AH1676" s="123"/>
      <c r="AI1676" s="123"/>
      <c r="AJ1676" s="123"/>
      <c r="AK1676" s="123"/>
      <c r="AL1676" s="123"/>
    </row>
    <row r="1677" s="9" customFormat="1" spans="1:38">
      <c r="A1677" s="47" t="s">
        <v>14</v>
      </c>
      <c r="B1677" s="50" t="s">
        <v>15</v>
      </c>
      <c r="C1677" s="50">
        <v>508</v>
      </c>
      <c r="D1677" s="91">
        <v>33903000000</v>
      </c>
      <c r="E1677" s="94">
        <v>162100000000</v>
      </c>
      <c r="F1677" s="39" t="s">
        <v>1730</v>
      </c>
      <c r="G1677" s="50">
        <v>12</v>
      </c>
      <c r="H1677" s="121">
        <v>150</v>
      </c>
      <c r="I1677" s="50" t="s">
        <v>1387</v>
      </c>
      <c r="J1677" s="50" t="s">
        <v>494</v>
      </c>
      <c r="K1677" s="122"/>
      <c r="L1677" s="123"/>
      <c r="M1677" s="123"/>
      <c r="N1677" s="123"/>
      <c r="O1677" s="123"/>
      <c r="P1677" s="123"/>
      <c r="Q1677" s="123"/>
      <c r="R1677" s="123"/>
      <c r="S1677" s="123"/>
      <c r="T1677" s="123"/>
      <c r="U1677" s="123"/>
      <c r="V1677" s="123"/>
      <c r="W1677" s="123"/>
      <c r="X1677" s="123"/>
      <c r="Y1677" s="123"/>
      <c r="Z1677" s="123"/>
      <c r="AA1677" s="123"/>
      <c r="AB1677" s="123"/>
      <c r="AC1677" s="123"/>
      <c r="AD1677" s="123"/>
      <c r="AE1677" s="123"/>
      <c r="AF1677" s="123"/>
      <c r="AG1677" s="123"/>
      <c r="AH1677" s="123"/>
      <c r="AI1677" s="123"/>
      <c r="AJ1677" s="123"/>
      <c r="AK1677" s="123"/>
      <c r="AL1677" s="123"/>
    </row>
    <row r="1678" s="9" customFormat="1" spans="1:38">
      <c r="A1678" s="47" t="s">
        <v>14</v>
      </c>
      <c r="B1678" s="50" t="s">
        <v>15</v>
      </c>
      <c r="C1678" s="50">
        <v>508</v>
      </c>
      <c r="D1678" s="91">
        <v>33903000000</v>
      </c>
      <c r="E1678" s="94">
        <v>162100000000</v>
      </c>
      <c r="F1678" s="39" t="s">
        <v>1731</v>
      </c>
      <c r="G1678" s="50">
        <v>10</v>
      </c>
      <c r="H1678" s="121">
        <v>45</v>
      </c>
      <c r="I1678" s="50" t="s">
        <v>1387</v>
      </c>
      <c r="J1678" s="50" t="s">
        <v>494</v>
      </c>
      <c r="K1678" s="122"/>
      <c r="L1678" s="123"/>
      <c r="M1678" s="123"/>
      <c r="N1678" s="123"/>
      <c r="O1678" s="123"/>
      <c r="P1678" s="123"/>
      <c r="Q1678" s="123"/>
      <c r="R1678" s="123"/>
      <c r="S1678" s="123"/>
      <c r="T1678" s="123"/>
      <c r="U1678" s="123"/>
      <c r="V1678" s="123"/>
      <c r="W1678" s="123"/>
      <c r="X1678" s="123"/>
      <c r="Y1678" s="123"/>
      <c r="Z1678" s="123"/>
      <c r="AA1678" s="123"/>
      <c r="AB1678" s="123"/>
      <c r="AC1678" s="123"/>
      <c r="AD1678" s="123"/>
      <c r="AE1678" s="123"/>
      <c r="AF1678" s="123"/>
      <c r="AG1678" s="123"/>
      <c r="AH1678" s="123"/>
      <c r="AI1678" s="123"/>
      <c r="AJ1678" s="123"/>
      <c r="AK1678" s="123"/>
      <c r="AL1678" s="123"/>
    </row>
    <row r="1679" s="9" customFormat="1" spans="1:38">
      <c r="A1679" s="47" t="s">
        <v>14</v>
      </c>
      <c r="B1679" s="50" t="s">
        <v>15</v>
      </c>
      <c r="C1679" s="50">
        <v>508</v>
      </c>
      <c r="D1679" s="91">
        <v>33903000000</v>
      </c>
      <c r="E1679" s="94">
        <v>162100000000</v>
      </c>
      <c r="F1679" s="39" t="s">
        <v>1732</v>
      </c>
      <c r="G1679" s="50">
        <v>10</v>
      </c>
      <c r="H1679" s="121">
        <v>70</v>
      </c>
      <c r="I1679" s="50" t="s">
        <v>1387</v>
      </c>
      <c r="J1679" s="50" t="s">
        <v>494</v>
      </c>
      <c r="K1679" s="122"/>
      <c r="L1679" s="123"/>
      <c r="M1679" s="123"/>
      <c r="N1679" s="123"/>
      <c r="O1679" s="123"/>
      <c r="P1679" s="123"/>
      <c r="Q1679" s="123"/>
      <c r="R1679" s="123"/>
      <c r="S1679" s="123"/>
      <c r="T1679" s="123"/>
      <c r="U1679" s="123"/>
      <c r="V1679" s="123"/>
      <c r="W1679" s="123"/>
      <c r="X1679" s="123"/>
      <c r="Y1679" s="123"/>
      <c r="Z1679" s="123"/>
      <c r="AA1679" s="123"/>
      <c r="AB1679" s="123"/>
      <c r="AC1679" s="123"/>
      <c r="AD1679" s="123"/>
      <c r="AE1679" s="123"/>
      <c r="AF1679" s="123"/>
      <c r="AG1679" s="123"/>
      <c r="AH1679" s="123"/>
      <c r="AI1679" s="123"/>
      <c r="AJ1679" s="123"/>
      <c r="AK1679" s="123"/>
      <c r="AL1679" s="123"/>
    </row>
    <row r="1680" s="9" customFormat="1" spans="1:38">
      <c r="A1680" s="47" t="s">
        <v>14</v>
      </c>
      <c r="B1680" s="50" t="s">
        <v>15</v>
      </c>
      <c r="C1680" s="50">
        <v>508</v>
      </c>
      <c r="D1680" s="91">
        <v>33903000000</v>
      </c>
      <c r="E1680" s="94">
        <v>162100000000</v>
      </c>
      <c r="F1680" s="39" t="s">
        <v>1733</v>
      </c>
      <c r="G1680" s="50">
        <v>50</v>
      </c>
      <c r="H1680" s="121">
        <v>175</v>
      </c>
      <c r="I1680" s="50" t="s">
        <v>1387</v>
      </c>
      <c r="J1680" s="50" t="s">
        <v>494</v>
      </c>
      <c r="K1680" s="122"/>
      <c r="L1680" s="123"/>
      <c r="M1680" s="123"/>
      <c r="N1680" s="123"/>
      <c r="O1680" s="123"/>
      <c r="P1680" s="123"/>
      <c r="Q1680" s="123"/>
      <c r="R1680" s="123"/>
      <c r="S1680" s="123"/>
      <c r="T1680" s="123"/>
      <c r="U1680" s="123"/>
      <c r="V1680" s="123"/>
      <c r="W1680" s="123"/>
      <c r="X1680" s="123"/>
      <c r="Y1680" s="123"/>
      <c r="Z1680" s="123"/>
      <c r="AA1680" s="123"/>
      <c r="AB1680" s="123"/>
      <c r="AC1680" s="123"/>
      <c r="AD1680" s="123"/>
      <c r="AE1680" s="123"/>
      <c r="AF1680" s="123"/>
      <c r="AG1680" s="123"/>
      <c r="AH1680" s="123"/>
      <c r="AI1680" s="123"/>
      <c r="AJ1680" s="123"/>
      <c r="AK1680" s="123"/>
      <c r="AL1680" s="123"/>
    </row>
    <row r="1681" s="9" customFormat="1" spans="1:38">
      <c r="A1681" s="47" t="s">
        <v>14</v>
      </c>
      <c r="B1681" s="50" t="s">
        <v>15</v>
      </c>
      <c r="C1681" s="50">
        <v>508</v>
      </c>
      <c r="D1681" s="91">
        <v>33903000000</v>
      </c>
      <c r="E1681" s="94">
        <v>162100000000</v>
      </c>
      <c r="F1681" s="39" t="s">
        <v>1734</v>
      </c>
      <c r="G1681" s="50">
        <v>10</v>
      </c>
      <c r="H1681" s="121">
        <v>200</v>
      </c>
      <c r="I1681" s="50" t="s">
        <v>1387</v>
      </c>
      <c r="J1681" s="50" t="s">
        <v>1415</v>
      </c>
      <c r="K1681" s="122"/>
      <c r="L1681" s="123"/>
      <c r="M1681" s="123"/>
      <c r="N1681" s="123"/>
      <c r="O1681" s="123"/>
      <c r="P1681" s="123"/>
      <c r="Q1681" s="123"/>
      <c r="R1681" s="123"/>
      <c r="S1681" s="123"/>
      <c r="T1681" s="123"/>
      <c r="U1681" s="123"/>
      <c r="V1681" s="123"/>
      <c r="W1681" s="123"/>
      <c r="X1681" s="123"/>
      <c r="Y1681" s="123"/>
      <c r="Z1681" s="123"/>
      <c r="AA1681" s="123"/>
      <c r="AB1681" s="123"/>
      <c r="AC1681" s="123"/>
      <c r="AD1681" s="123"/>
      <c r="AE1681" s="123"/>
      <c r="AF1681" s="123"/>
      <c r="AG1681" s="123"/>
      <c r="AH1681" s="123"/>
      <c r="AI1681" s="123"/>
      <c r="AJ1681" s="123"/>
      <c r="AK1681" s="123"/>
      <c r="AL1681" s="123"/>
    </row>
    <row r="1682" s="9" customFormat="1" ht="30" spans="1:38">
      <c r="A1682" s="47" t="s">
        <v>14</v>
      </c>
      <c r="B1682" s="50" t="s">
        <v>15</v>
      </c>
      <c r="C1682" s="50">
        <v>508</v>
      </c>
      <c r="D1682" s="91">
        <v>33903000000</v>
      </c>
      <c r="E1682" s="94">
        <v>162100000000</v>
      </c>
      <c r="F1682" s="39" t="s">
        <v>1735</v>
      </c>
      <c r="G1682" s="50">
        <v>200</v>
      </c>
      <c r="H1682" s="121">
        <v>13000</v>
      </c>
      <c r="I1682" s="50" t="s">
        <v>1387</v>
      </c>
      <c r="J1682" s="50" t="s">
        <v>494</v>
      </c>
      <c r="K1682" s="122"/>
      <c r="L1682" s="123"/>
      <c r="M1682" s="123"/>
      <c r="N1682" s="123"/>
      <c r="O1682" s="123"/>
      <c r="P1682" s="123"/>
      <c r="Q1682" s="123"/>
      <c r="R1682" s="123"/>
      <c r="S1682" s="123"/>
      <c r="T1682" s="123"/>
      <c r="U1682" s="123"/>
      <c r="V1682" s="123"/>
      <c r="W1682" s="123"/>
      <c r="X1682" s="123"/>
      <c r="Y1682" s="123"/>
      <c r="Z1682" s="123"/>
      <c r="AA1682" s="123"/>
      <c r="AB1682" s="123"/>
      <c r="AC1682" s="123"/>
      <c r="AD1682" s="123"/>
      <c r="AE1682" s="123"/>
      <c r="AF1682" s="123"/>
      <c r="AG1682" s="123"/>
      <c r="AH1682" s="123"/>
      <c r="AI1682" s="123"/>
      <c r="AJ1682" s="123"/>
      <c r="AK1682" s="123"/>
      <c r="AL1682" s="123"/>
    </row>
    <row r="1683" s="9" customFormat="1" spans="1:38">
      <c r="A1683" s="47" t="s">
        <v>14</v>
      </c>
      <c r="B1683" s="50" t="s">
        <v>15</v>
      </c>
      <c r="C1683" s="50">
        <v>508</v>
      </c>
      <c r="D1683" s="91">
        <v>33903000000</v>
      </c>
      <c r="E1683" s="94">
        <v>162100000000</v>
      </c>
      <c r="F1683" s="39" t="s">
        <v>1736</v>
      </c>
      <c r="G1683" s="50">
        <v>360</v>
      </c>
      <c r="H1683" s="121">
        <v>2160</v>
      </c>
      <c r="I1683" s="50" t="s">
        <v>1387</v>
      </c>
      <c r="J1683" s="50" t="s">
        <v>494</v>
      </c>
      <c r="K1683" s="122"/>
      <c r="L1683" s="123"/>
      <c r="M1683" s="123"/>
      <c r="N1683" s="123"/>
      <c r="O1683" s="123"/>
      <c r="P1683" s="123"/>
      <c r="Q1683" s="123"/>
      <c r="R1683" s="123"/>
      <c r="S1683" s="123"/>
      <c r="T1683" s="123"/>
      <c r="U1683" s="123"/>
      <c r="V1683" s="123"/>
      <c r="W1683" s="123"/>
      <c r="X1683" s="123"/>
      <c r="Y1683" s="123"/>
      <c r="Z1683" s="123"/>
      <c r="AA1683" s="123"/>
      <c r="AB1683" s="123"/>
      <c r="AC1683" s="123"/>
      <c r="AD1683" s="123"/>
      <c r="AE1683" s="123"/>
      <c r="AF1683" s="123"/>
      <c r="AG1683" s="123"/>
      <c r="AH1683" s="123"/>
      <c r="AI1683" s="123"/>
      <c r="AJ1683" s="123"/>
      <c r="AK1683" s="123"/>
      <c r="AL1683" s="123"/>
    </row>
    <row r="1684" s="9" customFormat="1" spans="1:38">
      <c r="A1684" s="47" t="s">
        <v>14</v>
      </c>
      <c r="B1684" s="50" t="s">
        <v>15</v>
      </c>
      <c r="C1684" s="50">
        <v>508</v>
      </c>
      <c r="D1684" s="91">
        <v>33903000000</v>
      </c>
      <c r="E1684" s="94">
        <v>162100000000</v>
      </c>
      <c r="F1684" s="39" t="s">
        <v>1737</v>
      </c>
      <c r="G1684" s="50">
        <v>10</v>
      </c>
      <c r="H1684" s="121">
        <v>80</v>
      </c>
      <c r="I1684" s="50" t="s">
        <v>1387</v>
      </c>
      <c r="J1684" s="50" t="s">
        <v>1415</v>
      </c>
      <c r="K1684" s="122"/>
      <c r="L1684" s="123"/>
      <c r="M1684" s="123"/>
      <c r="N1684" s="123"/>
      <c r="O1684" s="123"/>
      <c r="P1684" s="123"/>
      <c r="Q1684" s="123"/>
      <c r="R1684" s="123"/>
      <c r="S1684" s="123"/>
      <c r="T1684" s="123"/>
      <c r="U1684" s="123"/>
      <c r="V1684" s="123"/>
      <c r="W1684" s="123"/>
      <c r="X1684" s="123"/>
      <c r="Y1684" s="123"/>
      <c r="Z1684" s="123"/>
      <c r="AA1684" s="123"/>
      <c r="AB1684" s="123"/>
      <c r="AC1684" s="123"/>
      <c r="AD1684" s="123"/>
      <c r="AE1684" s="123"/>
      <c r="AF1684" s="123"/>
      <c r="AG1684" s="123"/>
      <c r="AH1684" s="123"/>
      <c r="AI1684" s="123"/>
      <c r="AJ1684" s="123"/>
      <c r="AK1684" s="123"/>
      <c r="AL1684" s="123"/>
    </row>
    <row r="1685" spans="1:10">
      <c r="A1685" s="125" t="s">
        <v>474</v>
      </c>
      <c r="B1685" s="126" t="s">
        <v>15</v>
      </c>
      <c r="C1685" s="126">
        <v>509</v>
      </c>
      <c r="D1685" s="127">
        <v>33903200</v>
      </c>
      <c r="E1685" s="128">
        <v>160000000000</v>
      </c>
      <c r="F1685" s="129" t="s">
        <v>1738</v>
      </c>
      <c r="G1685" s="130">
        <v>20</v>
      </c>
      <c r="H1685" s="131">
        <v>812</v>
      </c>
      <c r="I1685" s="126">
        <v>150010020000</v>
      </c>
      <c r="J1685" s="126" t="s">
        <v>19</v>
      </c>
    </row>
    <row r="1686" spans="1:10">
      <c r="A1686" s="125" t="s">
        <v>474</v>
      </c>
      <c r="B1686" s="126" t="s">
        <v>15</v>
      </c>
      <c r="C1686" s="126">
        <v>509</v>
      </c>
      <c r="D1686" s="127">
        <v>33903200</v>
      </c>
      <c r="E1686" s="128">
        <v>160000000000</v>
      </c>
      <c r="F1686" s="129" t="s">
        <v>1739</v>
      </c>
      <c r="G1686" s="130">
        <v>90000</v>
      </c>
      <c r="H1686" s="131">
        <v>17712</v>
      </c>
      <c r="I1686" s="126">
        <v>150010020000</v>
      </c>
      <c r="J1686" s="126" t="s">
        <v>19</v>
      </c>
    </row>
    <row r="1687" spans="1:10">
      <c r="A1687" s="125" t="s">
        <v>474</v>
      </c>
      <c r="B1687" s="126" t="s">
        <v>15</v>
      </c>
      <c r="C1687" s="126">
        <v>509</v>
      </c>
      <c r="D1687" s="127">
        <v>33903200</v>
      </c>
      <c r="E1687" s="128">
        <v>160000000000</v>
      </c>
      <c r="F1687" s="129" t="s">
        <v>1740</v>
      </c>
      <c r="G1687" s="130">
        <v>90000</v>
      </c>
      <c r="H1687" s="131">
        <v>11394</v>
      </c>
      <c r="I1687" s="126">
        <v>150010020000</v>
      </c>
      <c r="J1687" s="126" t="s">
        <v>19</v>
      </c>
    </row>
    <row r="1688" spans="1:10">
      <c r="A1688" s="125" t="s">
        <v>474</v>
      </c>
      <c r="B1688" s="126" t="s">
        <v>15</v>
      </c>
      <c r="C1688" s="126">
        <v>509</v>
      </c>
      <c r="D1688" s="127">
        <v>33903200</v>
      </c>
      <c r="E1688" s="128">
        <v>160000000000</v>
      </c>
      <c r="F1688" s="129" t="s">
        <v>1741</v>
      </c>
      <c r="G1688" s="130">
        <v>20</v>
      </c>
      <c r="H1688" s="131">
        <v>1620</v>
      </c>
      <c r="I1688" s="126">
        <v>150010020000</v>
      </c>
      <c r="J1688" s="126" t="s">
        <v>19</v>
      </c>
    </row>
    <row r="1689" spans="1:10">
      <c r="A1689" s="125" t="s">
        <v>474</v>
      </c>
      <c r="B1689" s="126" t="s">
        <v>15</v>
      </c>
      <c r="C1689" s="126">
        <v>509</v>
      </c>
      <c r="D1689" s="127">
        <v>33903200</v>
      </c>
      <c r="E1689" s="128">
        <v>160000000000</v>
      </c>
      <c r="F1689" s="129" t="s">
        <v>1742</v>
      </c>
      <c r="G1689" s="130">
        <v>25000</v>
      </c>
      <c r="H1689" s="131">
        <v>9250</v>
      </c>
      <c r="I1689" s="126">
        <v>150010020000</v>
      </c>
      <c r="J1689" s="126" t="s">
        <v>19</v>
      </c>
    </row>
    <row r="1690" spans="1:10">
      <c r="A1690" s="125" t="s">
        <v>474</v>
      </c>
      <c r="B1690" s="126" t="s">
        <v>15</v>
      </c>
      <c r="C1690" s="126">
        <v>509</v>
      </c>
      <c r="D1690" s="127">
        <v>33903200</v>
      </c>
      <c r="E1690" s="128">
        <v>160000000000</v>
      </c>
      <c r="F1690" s="129" t="s">
        <v>1743</v>
      </c>
      <c r="G1690" s="130">
        <v>25000</v>
      </c>
      <c r="H1690" s="131">
        <v>14652.5</v>
      </c>
      <c r="I1690" s="126">
        <v>150010020000</v>
      </c>
      <c r="J1690" s="126" t="s">
        <v>19</v>
      </c>
    </row>
    <row r="1691" spans="1:10">
      <c r="A1691" s="125" t="s">
        <v>474</v>
      </c>
      <c r="B1691" s="126" t="s">
        <v>15</v>
      </c>
      <c r="C1691" s="126">
        <v>509</v>
      </c>
      <c r="D1691" s="127">
        <v>33903200</v>
      </c>
      <c r="E1691" s="128">
        <v>160000000000</v>
      </c>
      <c r="F1691" s="129" t="s">
        <v>1744</v>
      </c>
      <c r="G1691" s="130">
        <v>300</v>
      </c>
      <c r="H1691" s="131">
        <v>2706</v>
      </c>
      <c r="I1691" s="126">
        <v>150010020000</v>
      </c>
      <c r="J1691" s="126" t="s">
        <v>19</v>
      </c>
    </row>
    <row r="1692" spans="1:10">
      <c r="A1692" s="125" t="s">
        <v>474</v>
      </c>
      <c r="B1692" s="126" t="s">
        <v>15</v>
      </c>
      <c r="C1692" s="126">
        <v>509</v>
      </c>
      <c r="D1692" s="127">
        <v>33903200</v>
      </c>
      <c r="E1692" s="128">
        <v>160000000000</v>
      </c>
      <c r="F1692" s="129" t="s">
        <v>1745</v>
      </c>
      <c r="G1692" s="130">
        <v>1200</v>
      </c>
      <c r="H1692" s="131">
        <v>23532</v>
      </c>
      <c r="I1692" s="126">
        <v>150010020000</v>
      </c>
      <c r="J1692" s="126" t="s">
        <v>19</v>
      </c>
    </row>
    <row r="1693" spans="1:10">
      <c r="A1693" s="125" t="s">
        <v>474</v>
      </c>
      <c r="B1693" s="126" t="s">
        <v>15</v>
      </c>
      <c r="C1693" s="126">
        <v>509</v>
      </c>
      <c r="D1693" s="127">
        <v>33903200</v>
      </c>
      <c r="E1693" s="128">
        <v>160000000000</v>
      </c>
      <c r="F1693" s="129" t="s">
        <v>1746</v>
      </c>
      <c r="G1693" s="130">
        <v>1200</v>
      </c>
      <c r="H1693" s="131">
        <v>2628</v>
      </c>
      <c r="I1693" s="126">
        <v>150010020000</v>
      </c>
      <c r="J1693" s="126" t="s">
        <v>19</v>
      </c>
    </row>
    <row r="1694" spans="1:10">
      <c r="A1694" s="125" t="s">
        <v>474</v>
      </c>
      <c r="B1694" s="126" t="s">
        <v>15</v>
      </c>
      <c r="C1694" s="126">
        <v>509</v>
      </c>
      <c r="D1694" s="127">
        <v>33903200</v>
      </c>
      <c r="E1694" s="128">
        <v>160000000000</v>
      </c>
      <c r="F1694" s="129" t="s">
        <v>1747</v>
      </c>
      <c r="G1694" s="130">
        <v>1200</v>
      </c>
      <c r="H1694" s="131">
        <v>1325.4</v>
      </c>
      <c r="I1694" s="126">
        <v>150010020000</v>
      </c>
      <c r="J1694" s="126" t="s">
        <v>19</v>
      </c>
    </row>
    <row r="1695" spans="1:10">
      <c r="A1695" s="125" t="s">
        <v>474</v>
      </c>
      <c r="B1695" s="126" t="s">
        <v>15</v>
      </c>
      <c r="C1695" s="126">
        <v>509</v>
      </c>
      <c r="D1695" s="127">
        <v>33903200</v>
      </c>
      <c r="E1695" s="128">
        <v>160000000000</v>
      </c>
      <c r="F1695" s="129" t="s">
        <v>1748</v>
      </c>
      <c r="G1695" s="130">
        <v>35490</v>
      </c>
      <c r="H1695" s="131">
        <v>8588.58</v>
      </c>
      <c r="I1695" s="126">
        <v>150010020000</v>
      </c>
      <c r="J1695" s="126" t="s">
        <v>19</v>
      </c>
    </row>
    <row r="1696" spans="1:10">
      <c r="A1696" s="125" t="s">
        <v>474</v>
      </c>
      <c r="B1696" s="126" t="s">
        <v>15</v>
      </c>
      <c r="C1696" s="126">
        <v>509</v>
      </c>
      <c r="D1696" s="127">
        <v>33903200</v>
      </c>
      <c r="E1696" s="128">
        <v>160000000000</v>
      </c>
      <c r="F1696" s="129" t="s">
        <v>1749</v>
      </c>
      <c r="G1696" s="130">
        <v>700</v>
      </c>
      <c r="H1696" s="131">
        <v>5775</v>
      </c>
      <c r="I1696" s="126">
        <v>150010020000</v>
      </c>
      <c r="J1696" s="126" t="s">
        <v>19</v>
      </c>
    </row>
    <row r="1697" s="2" customFormat="1" ht="30" spans="1:13">
      <c r="A1697" s="39" t="s">
        <v>94</v>
      </c>
      <c r="B1697" s="40" t="s">
        <v>92</v>
      </c>
      <c r="C1697" s="40">
        <v>510</v>
      </c>
      <c r="D1697" s="41">
        <v>33903600000</v>
      </c>
      <c r="E1697" s="42">
        <v>150010020000</v>
      </c>
      <c r="F1697" s="39" t="s">
        <v>1750</v>
      </c>
      <c r="G1697" s="40" t="s">
        <v>1751</v>
      </c>
      <c r="H1697" s="56">
        <v>20000</v>
      </c>
      <c r="I1697" s="40" t="s">
        <v>1752</v>
      </c>
      <c r="J1697" s="40" t="s">
        <v>1415</v>
      </c>
      <c r="K1697" s="132"/>
      <c r="L1697" s="9"/>
      <c r="M1697" s="9"/>
    </row>
    <row r="1698" s="2" customFormat="1" ht="30" spans="1:13">
      <c r="A1698" s="39" t="s">
        <v>94</v>
      </c>
      <c r="B1698" s="40" t="s">
        <v>92</v>
      </c>
      <c r="C1698" s="40">
        <v>510</v>
      </c>
      <c r="D1698" s="41">
        <v>33903600000</v>
      </c>
      <c r="E1698" s="42">
        <v>162100000000</v>
      </c>
      <c r="F1698" s="39" t="s">
        <v>1753</v>
      </c>
      <c r="G1698" s="40" t="s">
        <v>1754</v>
      </c>
      <c r="H1698" s="56">
        <v>80000</v>
      </c>
      <c r="I1698" s="40" t="s">
        <v>1755</v>
      </c>
      <c r="J1698" s="40" t="s">
        <v>1415</v>
      </c>
      <c r="K1698" s="132"/>
      <c r="L1698" s="9"/>
      <c r="M1698" s="9"/>
    </row>
    <row r="1699" s="2" customFormat="1" ht="30" spans="1:11">
      <c r="A1699" s="39" t="s">
        <v>91</v>
      </c>
      <c r="B1699" s="40" t="s">
        <v>92</v>
      </c>
      <c r="C1699" s="40">
        <v>511</v>
      </c>
      <c r="D1699" s="41">
        <v>33903900000</v>
      </c>
      <c r="E1699" s="42">
        <v>160000000000</v>
      </c>
      <c r="F1699" s="39" t="s">
        <v>1756</v>
      </c>
      <c r="G1699" s="40" t="s">
        <v>1757</v>
      </c>
      <c r="H1699" s="56">
        <v>6000</v>
      </c>
      <c r="I1699" s="40" t="s">
        <v>1758</v>
      </c>
      <c r="J1699" s="40" t="s">
        <v>1415</v>
      </c>
      <c r="K1699" s="133"/>
    </row>
    <row r="1700" s="2" customFormat="1" ht="45" spans="1:11">
      <c r="A1700" s="39" t="s">
        <v>91</v>
      </c>
      <c r="B1700" s="40" t="s">
        <v>15</v>
      </c>
      <c r="C1700" s="40">
        <v>511</v>
      </c>
      <c r="D1700" s="41">
        <v>33903900000</v>
      </c>
      <c r="E1700" s="191" t="s">
        <v>142</v>
      </c>
      <c r="F1700" s="39" t="s">
        <v>1759</v>
      </c>
      <c r="G1700" s="40" t="s">
        <v>1760</v>
      </c>
      <c r="H1700" s="56">
        <v>5000</v>
      </c>
      <c r="I1700" s="40" t="s">
        <v>1387</v>
      </c>
      <c r="J1700" s="40" t="s">
        <v>1415</v>
      </c>
      <c r="K1700" s="133"/>
    </row>
    <row r="1701" s="2" customFormat="1" ht="30" spans="1:11">
      <c r="A1701" s="39" t="s">
        <v>91</v>
      </c>
      <c r="B1701" s="40" t="s">
        <v>92</v>
      </c>
      <c r="C1701" s="40">
        <v>511</v>
      </c>
      <c r="D1701" s="41">
        <v>33903900000</v>
      </c>
      <c r="E1701" s="191" t="s">
        <v>142</v>
      </c>
      <c r="F1701" s="39" t="s">
        <v>1761</v>
      </c>
      <c r="G1701" s="40" t="s">
        <v>1762</v>
      </c>
      <c r="H1701" s="56">
        <v>1000</v>
      </c>
      <c r="I1701" s="40" t="s">
        <v>493</v>
      </c>
      <c r="J1701" s="40" t="s">
        <v>1415</v>
      </c>
      <c r="K1701" s="133"/>
    </row>
    <row r="1702" s="2" customFormat="1" ht="30" spans="1:11">
      <c r="A1702" s="39" t="s">
        <v>91</v>
      </c>
      <c r="B1702" s="40" t="s">
        <v>92</v>
      </c>
      <c r="C1702" s="40">
        <v>511</v>
      </c>
      <c r="D1702" s="41">
        <v>33903900000</v>
      </c>
      <c r="E1702" s="191" t="s">
        <v>142</v>
      </c>
      <c r="F1702" s="39" t="s">
        <v>1763</v>
      </c>
      <c r="G1702" s="40" t="s">
        <v>1764</v>
      </c>
      <c r="H1702" s="56">
        <v>2500</v>
      </c>
      <c r="I1702" s="40" t="s">
        <v>493</v>
      </c>
      <c r="J1702" s="40" t="s">
        <v>1415</v>
      </c>
      <c r="K1702" s="133"/>
    </row>
    <row r="1703" s="2" customFormat="1" spans="1:13">
      <c r="A1703" s="39" t="s">
        <v>91</v>
      </c>
      <c r="B1703" s="40" t="s">
        <v>92</v>
      </c>
      <c r="C1703" s="40">
        <v>511</v>
      </c>
      <c r="D1703" s="41">
        <v>33903900000</v>
      </c>
      <c r="E1703" s="191" t="s">
        <v>142</v>
      </c>
      <c r="F1703" s="39" t="s">
        <v>1765</v>
      </c>
      <c r="G1703" s="40">
        <v>200</v>
      </c>
      <c r="H1703" s="56">
        <v>6000</v>
      </c>
      <c r="I1703" s="40" t="s">
        <v>1150</v>
      </c>
      <c r="J1703" s="40" t="s">
        <v>1415</v>
      </c>
      <c r="K1703" s="134"/>
      <c r="L1703" s="9"/>
      <c r="M1703" s="9"/>
    </row>
    <row r="1704" s="2" customFormat="1" spans="1:11">
      <c r="A1704" s="39" t="s">
        <v>91</v>
      </c>
      <c r="B1704" s="40" t="s">
        <v>92</v>
      </c>
      <c r="C1704" s="40">
        <v>511</v>
      </c>
      <c r="D1704" s="41">
        <v>33903900000</v>
      </c>
      <c r="E1704" s="42">
        <v>162100000000</v>
      </c>
      <c r="F1704" s="39" t="s">
        <v>1766</v>
      </c>
      <c r="G1704" s="40" t="s">
        <v>1767</v>
      </c>
      <c r="H1704" s="56">
        <v>250</v>
      </c>
      <c r="I1704" s="40" t="s">
        <v>521</v>
      </c>
      <c r="J1704" s="40" t="s">
        <v>1415</v>
      </c>
      <c r="K1704" s="133"/>
    </row>
    <row r="1705" s="2" customFormat="1" ht="30" spans="1:11">
      <c r="A1705" s="39" t="s">
        <v>91</v>
      </c>
      <c r="B1705" s="40" t="s">
        <v>15</v>
      </c>
      <c r="C1705" s="40">
        <v>511</v>
      </c>
      <c r="D1705" s="41">
        <v>33903900000</v>
      </c>
      <c r="E1705" s="42">
        <v>162100000000</v>
      </c>
      <c r="F1705" s="39" t="s">
        <v>1768</v>
      </c>
      <c r="G1705" s="40" t="s">
        <v>1769</v>
      </c>
      <c r="H1705" s="56">
        <v>10540</v>
      </c>
      <c r="I1705" s="40" t="s">
        <v>1387</v>
      </c>
      <c r="J1705" s="40" t="s">
        <v>494</v>
      </c>
      <c r="K1705" s="133"/>
    </row>
    <row r="1706" s="2" customFormat="1" ht="30" spans="1:11">
      <c r="A1706" s="39" t="s">
        <v>91</v>
      </c>
      <c r="B1706" s="40" t="s">
        <v>15</v>
      </c>
      <c r="C1706" s="40">
        <v>511</v>
      </c>
      <c r="D1706" s="41">
        <v>33903900000</v>
      </c>
      <c r="E1706" s="42">
        <v>162100000000</v>
      </c>
      <c r="F1706" s="39" t="s">
        <v>1770</v>
      </c>
      <c r="G1706" s="40" t="s">
        <v>1771</v>
      </c>
      <c r="H1706" s="56">
        <v>14616</v>
      </c>
      <c r="I1706" s="40" t="s">
        <v>1387</v>
      </c>
      <c r="J1706" s="40" t="s">
        <v>494</v>
      </c>
      <c r="K1706" s="133"/>
    </row>
    <row r="1707" s="2" customFormat="1" ht="30" spans="1:11">
      <c r="A1707" s="39" t="s">
        <v>91</v>
      </c>
      <c r="B1707" s="40" t="s">
        <v>15</v>
      </c>
      <c r="C1707" s="40">
        <v>511</v>
      </c>
      <c r="D1707" s="41">
        <v>33903900000</v>
      </c>
      <c r="E1707" s="42">
        <v>162100000000</v>
      </c>
      <c r="F1707" s="39" t="s">
        <v>1772</v>
      </c>
      <c r="G1707" s="40" t="s">
        <v>1773</v>
      </c>
      <c r="H1707" s="56">
        <v>3750</v>
      </c>
      <c r="I1707" s="40" t="s">
        <v>1387</v>
      </c>
      <c r="J1707" s="40" t="s">
        <v>494</v>
      </c>
      <c r="K1707" s="133"/>
    </row>
    <row r="1708" s="2" customFormat="1" ht="45" spans="1:11">
      <c r="A1708" s="39" t="s">
        <v>91</v>
      </c>
      <c r="B1708" s="40" t="s">
        <v>15</v>
      </c>
      <c r="C1708" s="40">
        <v>511</v>
      </c>
      <c r="D1708" s="41">
        <v>33903900000</v>
      </c>
      <c r="E1708" s="42">
        <v>162100000000</v>
      </c>
      <c r="F1708" s="39" t="s">
        <v>1759</v>
      </c>
      <c r="G1708" s="40" t="s">
        <v>1760</v>
      </c>
      <c r="H1708" s="56">
        <v>5000</v>
      </c>
      <c r="I1708" s="40" t="s">
        <v>1387</v>
      </c>
      <c r="J1708" s="40" t="s">
        <v>1415</v>
      </c>
      <c r="K1708" s="133"/>
    </row>
    <row r="1709" s="2" customFormat="1" ht="30" spans="1:11">
      <c r="A1709" s="39" t="s">
        <v>91</v>
      </c>
      <c r="B1709" s="40" t="s">
        <v>15</v>
      </c>
      <c r="C1709" s="40">
        <v>511</v>
      </c>
      <c r="D1709" s="41">
        <v>33903900000</v>
      </c>
      <c r="E1709" s="42">
        <v>162100000000</v>
      </c>
      <c r="F1709" s="39" t="s">
        <v>1774</v>
      </c>
      <c r="G1709" s="40" t="s">
        <v>1775</v>
      </c>
      <c r="H1709" s="56">
        <f>90000-2556</f>
        <v>87444</v>
      </c>
      <c r="I1709" s="40" t="s">
        <v>1387</v>
      </c>
      <c r="J1709" s="40" t="s">
        <v>494</v>
      </c>
      <c r="K1709" s="133"/>
    </row>
    <row r="1710" s="2" customFormat="1" spans="1:11">
      <c r="A1710" s="39" t="s">
        <v>91</v>
      </c>
      <c r="B1710" s="40" t="s">
        <v>15</v>
      </c>
      <c r="C1710" s="40">
        <v>511</v>
      </c>
      <c r="D1710" s="41">
        <v>33903900000</v>
      </c>
      <c r="E1710" s="42">
        <v>162100000000</v>
      </c>
      <c r="F1710" s="39" t="s">
        <v>1776</v>
      </c>
      <c r="G1710" s="40" t="s">
        <v>534</v>
      </c>
      <c r="H1710" s="56">
        <v>11000</v>
      </c>
      <c r="I1710" s="40" t="s">
        <v>1387</v>
      </c>
      <c r="J1710" s="40" t="s">
        <v>494</v>
      </c>
      <c r="K1710" s="133"/>
    </row>
    <row r="1711" s="2" customFormat="1" spans="1:11">
      <c r="A1711" s="39" t="s">
        <v>91</v>
      </c>
      <c r="B1711" s="40" t="s">
        <v>15</v>
      </c>
      <c r="C1711" s="40">
        <v>511</v>
      </c>
      <c r="D1711" s="41">
        <v>33903900000</v>
      </c>
      <c r="E1711" s="42">
        <v>162100000000</v>
      </c>
      <c r="F1711" s="39" t="s">
        <v>1777</v>
      </c>
      <c r="G1711" s="40" t="s">
        <v>1778</v>
      </c>
      <c r="H1711" s="56">
        <v>3500</v>
      </c>
      <c r="I1711" s="40" t="s">
        <v>1778</v>
      </c>
      <c r="J1711" s="40" t="s">
        <v>494</v>
      </c>
      <c r="K1711" s="133"/>
    </row>
    <row r="1712" s="2" customFormat="1" spans="1:11">
      <c r="A1712" s="39" t="s">
        <v>91</v>
      </c>
      <c r="B1712" s="40" t="s">
        <v>15</v>
      </c>
      <c r="C1712" s="40">
        <v>511</v>
      </c>
      <c r="D1712" s="41">
        <v>33903900000</v>
      </c>
      <c r="E1712" s="42">
        <v>162100000000</v>
      </c>
      <c r="F1712" s="39" t="s">
        <v>1779</v>
      </c>
      <c r="G1712" s="40" t="s">
        <v>534</v>
      </c>
      <c r="H1712" s="56">
        <v>2100</v>
      </c>
      <c r="I1712" s="40" t="s">
        <v>101</v>
      </c>
      <c r="J1712" s="40" t="s">
        <v>1415</v>
      </c>
      <c r="K1712" s="133"/>
    </row>
    <row r="1713" s="2" customFormat="1" spans="1:11">
      <c r="A1713" s="39" t="s">
        <v>91</v>
      </c>
      <c r="B1713" s="40" t="s">
        <v>15</v>
      </c>
      <c r="C1713" s="40">
        <v>511</v>
      </c>
      <c r="D1713" s="41">
        <v>33903900000</v>
      </c>
      <c r="E1713" s="42">
        <v>162100000000</v>
      </c>
      <c r="F1713" s="39" t="s">
        <v>1780</v>
      </c>
      <c r="G1713" s="40" t="s">
        <v>1778</v>
      </c>
      <c r="H1713" s="56">
        <v>500</v>
      </c>
      <c r="I1713" s="40" t="s">
        <v>1778</v>
      </c>
      <c r="J1713" s="40" t="s">
        <v>494</v>
      </c>
      <c r="K1713" s="133"/>
    </row>
    <row r="1714" s="2" customFormat="1" spans="1:11">
      <c r="A1714" s="39" t="s">
        <v>91</v>
      </c>
      <c r="B1714" s="40" t="s">
        <v>15</v>
      </c>
      <c r="C1714" s="40">
        <v>511</v>
      </c>
      <c r="D1714" s="41">
        <v>33903900000</v>
      </c>
      <c r="E1714" s="42">
        <v>162100000000</v>
      </c>
      <c r="F1714" s="39" t="s">
        <v>1781</v>
      </c>
      <c r="G1714" s="40" t="s">
        <v>1778</v>
      </c>
      <c r="H1714" s="56">
        <v>800</v>
      </c>
      <c r="I1714" s="40" t="s">
        <v>1778</v>
      </c>
      <c r="J1714" s="40" t="s">
        <v>494</v>
      </c>
      <c r="K1714" s="133"/>
    </row>
    <row r="1715" s="2" customFormat="1" spans="1:11">
      <c r="A1715" s="39" t="s">
        <v>91</v>
      </c>
      <c r="B1715" s="40" t="s">
        <v>15</v>
      </c>
      <c r="C1715" s="40">
        <v>511</v>
      </c>
      <c r="D1715" s="41">
        <v>33903900000</v>
      </c>
      <c r="E1715" s="42">
        <v>162100000000</v>
      </c>
      <c r="F1715" s="39" t="s">
        <v>1782</v>
      </c>
      <c r="G1715" s="40" t="s">
        <v>1778</v>
      </c>
      <c r="H1715" s="56">
        <v>500</v>
      </c>
      <c r="I1715" s="40" t="s">
        <v>1778</v>
      </c>
      <c r="J1715" s="40" t="s">
        <v>494</v>
      </c>
      <c r="K1715" s="133"/>
    </row>
    <row r="1716" s="2" customFormat="1" spans="1:13">
      <c r="A1716" s="39" t="s">
        <v>91</v>
      </c>
      <c r="B1716" s="40" t="s">
        <v>15</v>
      </c>
      <c r="C1716" s="40">
        <v>511</v>
      </c>
      <c r="D1716" s="41">
        <v>33903900000</v>
      </c>
      <c r="E1716" s="191" t="s">
        <v>1368</v>
      </c>
      <c r="F1716" s="39" t="s">
        <v>1783</v>
      </c>
      <c r="G1716" s="40" t="s">
        <v>534</v>
      </c>
      <c r="H1716" s="56">
        <v>43200</v>
      </c>
      <c r="I1716" s="40" t="s">
        <v>1387</v>
      </c>
      <c r="J1716" s="40" t="s">
        <v>494</v>
      </c>
      <c r="K1716" s="132"/>
      <c r="L1716" s="9"/>
      <c r="M1716" s="9"/>
    </row>
    <row r="1717" s="2" customFormat="1" spans="1:13">
      <c r="A1717" s="39" t="s">
        <v>91</v>
      </c>
      <c r="B1717" s="40" t="s">
        <v>15</v>
      </c>
      <c r="C1717" s="40">
        <v>511</v>
      </c>
      <c r="D1717" s="41">
        <v>33903900000</v>
      </c>
      <c r="E1717" s="191" t="s">
        <v>1368</v>
      </c>
      <c r="F1717" s="39" t="s">
        <v>1784</v>
      </c>
      <c r="G1717" s="40" t="s">
        <v>534</v>
      </c>
      <c r="H1717" s="56">
        <v>78100</v>
      </c>
      <c r="I1717" s="40" t="s">
        <v>1387</v>
      </c>
      <c r="J1717" s="40" t="s">
        <v>494</v>
      </c>
      <c r="K1717" s="9"/>
      <c r="L1717" s="9"/>
      <c r="M1717" s="9"/>
    </row>
    <row r="1718" s="2" customFormat="1" ht="30" spans="1:13">
      <c r="A1718" s="39" t="s">
        <v>91</v>
      </c>
      <c r="B1718" s="40" t="s">
        <v>92</v>
      </c>
      <c r="C1718" s="40">
        <v>511</v>
      </c>
      <c r="D1718" s="41">
        <v>33903900000</v>
      </c>
      <c r="E1718" s="191" t="s">
        <v>1368</v>
      </c>
      <c r="F1718" s="39" t="s">
        <v>1761</v>
      </c>
      <c r="G1718" s="40" t="s">
        <v>1762</v>
      </c>
      <c r="H1718" s="56">
        <v>1000</v>
      </c>
      <c r="I1718" s="40" t="s">
        <v>493</v>
      </c>
      <c r="J1718" s="40" t="s">
        <v>1415</v>
      </c>
      <c r="K1718" s="9"/>
      <c r="L1718" s="9"/>
      <c r="M1718" s="9"/>
    </row>
    <row r="1719" s="2" customFormat="1" ht="45" spans="1:13">
      <c r="A1719" s="39" t="s">
        <v>91</v>
      </c>
      <c r="B1719" s="40" t="s">
        <v>92</v>
      </c>
      <c r="C1719" s="40">
        <v>511</v>
      </c>
      <c r="D1719" s="41">
        <v>33903900000</v>
      </c>
      <c r="E1719" s="191" t="s">
        <v>1368</v>
      </c>
      <c r="F1719" s="39" t="s">
        <v>1785</v>
      </c>
      <c r="G1719" s="40" t="s">
        <v>1762</v>
      </c>
      <c r="H1719" s="56">
        <v>1500</v>
      </c>
      <c r="I1719" s="40" t="s">
        <v>521</v>
      </c>
      <c r="J1719" s="40" t="s">
        <v>1415</v>
      </c>
      <c r="K1719" s="9"/>
      <c r="L1719" s="9"/>
      <c r="M1719" s="9"/>
    </row>
    <row r="1720" s="2" customFormat="1" ht="30" spans="1:13">
      <c r="A1720" s="39" t="s">
        <v>91</v>
      </c>
      <c r="B1720" s="40" t="s">
        <v>92</v>
      </c>
      <c r="C1720" s="40">
        <v>511</v>
      </c>
      <c r="D1720" s="41">
        <v>33903900000</v>
      </c>
      <c r="E1720" s="191" t="s">
        <v>1368</v>
      </c>
      <c r="F1720" s="39" t="s">
        <v>1786</v>
      </c>
      <c r="G1720" s="40" t="s">
        <v>1778</v>
      </c>
      <c r="H1720" s="56">
        <v>2400</v>
      </c>
      <c r="I1720" s="40" t="s">
        <v>101</v>
      </c>
      <c r="J1720" s="40" t="s">
        <v>494</v>
      </c>
      <c r="K1720" s="9"/>
      <c r="L1720" s="9"/>
      <c r="M1720" s="9"/>
    </row>
    <row r="1721" s="2" customFormat="1" spans="1:11">
      <c r="A1721" s="39" t="s">
        <v>119</v>
      </c>
      <c r="B1721" s="40" t="s">
        <v>92</v>
      </c>
      <c r="C1721" s="40">
        <v>512</v>
      </c>
      <c r="D1721" s="41">
        <v>44905200000</v>
      </c>
      <c r="E1721" s="191" t="s">
        <v>16</v>
      </c>
      <c r="F1721" s="39" t="s">
        <v>1787</v>
      </c>
      <c r="G1721" s="40">
        <v>1</v>
      </c>
      <c r="H1721" s="56">
        <v>250</v>
      </c>
      <c r="I1721" s="40" t="s">
        <v>101</v>
      </c>
      <c r="J1721" s="40" t="s">
        <v>494</v>
      </c>
      <c r="K1721" s="135"/>
    </row>
    <row r="1722" s="2" customFormat="1" spans="1:11">
      <c r="A1722" s="39" t="s">
        <v>119</v>
      </c>
      <c r="B1722" s="40" t="s">
        <v>92</v>
      </c>
      <c r="C1722" s="40">
        <v>512</v>
      </c>
      <c r="D1722" s="41">
        <v>44905200000</v>
      </c>
      <c r="E1722" s="191" t="s">
        <v>16</v>
      </c>
      <c r="F1722" s="39" t="s">
        <v>1788</v>
      </c>
      <c r="G1722" s="40">
        <v>2</v>
      </c>
      <c r="H1722" s="56">
        <v>7000</v>
      </c>
      <c r="I1722" s="40" t="s">
        <v>101</v>
      </c>
      <c r="J1722" s="40" t="s">
        <v>494</v>
      </c>
      <c r="K1722" s="135"/>
    </row>
    <row r="1723" s="2" customFormat="1" spans="1:11">
      <c r="A1723" s="39" t="s">
        <v>119</v>
      </c>
      <c r="B1723" s="40" t="s">
        <v>92</v>
      </c>
      <c r="C1723" s="40">
        <v>512</v>
      </c>
      <c r="D1723" s="41">
        <v>44905200000</v>
      </c>
      <c r="E1723" s="191" t="s">
        <v>16</v>
      </c>
      <c r="F1723" s="39" t="s">
        <v>1789</v>
      </c>
      <c r="G1723" s="40">
        <v>1</v>
      </c>
      <c r="H1723" s="56">
        <v>1300</v>
      </c>
      <c r="I1723" s="40" t="s">
        <v>101</v>
      </c>
      <c r="J1723" s="40" t="s">
        <v>1415</v>
      </c>
      <c r="K1723" s="135"/>
    </row>
    <row r="1724" s="2" customFormat="1" spans="1:11">
      <c r="A1724" s="39" t="s">
        <v>119</v>
      </c>
      <c r="B1724" s="40" t="s">
        <v>92</v>
      </c>
      <c r="C1724" s="40">
        <v>512</v>
      </c>
      <c r="D1724" s="41">
        <v>44905200000</v>
      </c>
      <c r="E1724" s="191" t="s">
        <v>16</v>
      </c>
      <c r="F1724" s="39" t="s">
        <v>1790</v>
      </c>
      <c r="G1724" s="40">
        <v>30</v>
      </c>
      <c r="H1724" s="56">
        <v>450</v>
      </c>
      <c r="I1724" s="40" t="s">
        <v>101</v>
      </c>
      <c r="J1724" s="40" t="s">
        <v>494</v>
      </c>
      <c r="K1724" s="135"/>
    </row>
    <row r="1725" s="2" customFormat="1" spans="1:11">
      <c r="A1725" s="39" t="s">
        <v>119</v>
      </c>
      <c r="B1725" s="40" t="s">
        <v>92</v>
      </c>
      <c r="C1725" s="40">
        <v>512</v>
      </c>
      <c r="D1725" s="41">
        <v>44905200000</v>
      </c>
      <c r="E1725" s="191" t="s">
        <v>16</v>
      </c>
      <c r="F1725" s="39" t="s">
        <v>1791</v>
      </c>
      <c r="G1725" s="40">
        <v>20</v>
      </c>
      <c r="H1725" s="56">
        <v>800</v>
      </c>
      <c r="I1725" s="40" t="s">
        <v>101</v>
      </c>
      <c r="J1725" s="40" t="s">
        <v>494</v>
      </c>
      <c r="K1725" s="135"/>
    </row>
    <row r="1726" s="2" customFormat="1" spans="1:11">
      <c r="A1726" s="39" t="s">
        <v>119</v>
      </c>
      <c r="B1726" s="40" t="s">
        <v>92</v>
      </c>
      <c r="C1726" s="40">
        <v>512</v>
      </c>
      <c r="D1726" s="41">
        <v>44905200000</v>
      </c>
      <c r="E1726" s="191" t="s">
        <v>16</v>
      </c>
      <c r="F1726" s="39" t="s">
        <v>1792</v>
      </c>
      <c r="G1726" s="40">
        <v>6</v>
      </c>
      <c r="H1726" s="56">
        <v>1800</v>
      </c>
      <c r="I1726" s="40" t="s">
        <v>101</v>
      </c>
      <c r="J1726" s="40" t="s">
        <v>494</v>
      </c>
      <c r="K1726" s="135"/>
    </row>
    <row r="1727" s="2" customFormat="1" spans="1:11">
      <c r="A1727" s="39" t="s">
        <v>119</v>
      </c>
      <c r="B1727" s="40" t="s">
        <v>92</v>
      </c>
      <c r="C1727" s="40">
        <v>512</v>
      </c>
      <c r="D1727" s="41">
        <v>44905200000</v>
      </c>
      <c r="E1727" s="191" t="s">
        <v>16</v>
      </c>
      <c r="F1727" s="39" t="s">
        <v>1793</v>
      </c>
      <c r="G1727" s="40">
        <v>1</v>
      </c>
      <c r="H1727" s="56">
        <v>300</v>
      </c>
      <c r="I1727" s="40" t="s">
        <v>101</v>
      </c>
      <c r="J1727" s="40" t="s">
        <v>494</v>
      </c>
      <c r="K1727" s="135"/>
    </row>
    <row r="1728" s="2" customFormat="1" spans="1:11">
      <c r="A1728" s="39" t="s">
        <v>119</v>
      </c>
      <c r="B1728" s="40" t="s">
        <v>92</v>
      </c>
      <c r="C1728" s="40">
        <v>512</v>
      </c>
      <c r="D1728" s="41">
        <v>44905200000</v>
      </c>
      <c r="E1728" s="191" t="s">
        <v>16</v>
      </c>
      <c r="F1728" s="39" t="s">
        <v>1794</v>
      </c>
      <c r="G1728" s="40">
        <v>30</v>
      </c>
      <c r="H1728" s="56">
        <v>1200</v>
      </c>
      <c r="I1728" s="40" t="s">
        <v>101</v>
      </c>
      <c r="J1728" s="40" t="s">
        <v>494</v>
      </c>
      <c r="K1728" s="135"/>
    </row>
    <row r="1729" s="2" customFormat="1" spans="1:11">
      <c r="A1729" s="39" t="s">
        <v>119</v>
      </c>
      <c r="B1729" s="40" t="s">
        <v>92</v>
      </c>
      <c r="C1729" s="40">
        <v>512</v>
      </c>
      <c r="D1729" s="41">
        <v>44905200000</v>
      </c>
      <c r="E1729" s="191" t="s">
        <v>16</v>
      </c>
      <c r="F1729" s="39" t="s">
        <v>1795</v>
      </c>
      <c r="G1729" s="40">
        <v>50</v>
      </c>
      <c r="H1729" s="56">
        <v>500</v>
      </c>
      <c r="I1729" s="40" t="s">
        <v>101</v>
      </c>
      <c r="J1729" s="40" t="s">
        <v>494</v>
      </c>
      <c r="K1729" s="135"/>
    </row>
    <row r="1730" s="2" customFormat="1" spans="1:11">
      <c r="A1730" s="39" t="s">
        <v>119</v>
      </c>
      <c r="B1730" s="40" t="s">
        <v>92</v>
      </c>
      <c r="C1730" s="40">
        <v>512</v>
      </c>
      <c r="D1730" s="41">
        <v>44905200000</v>
      </c>
      <c r="E1730" s="191" t="s">
        <v>16</v>
      </c>
      <c r="F1730" s="39" t="s">
        <v>1796</v>
      </c>
      <c r="G1730" s="40">
        <v>50</v>
      </c>
      <c r="H1730" s="56">
        <v>150</v>
      </c>
      <c r="I1730" s="40" t="s">
        <v>101</v>
      </c>
      <c r="J1730" s="40" t="s">
        <v>494</v>
      </c>
      <c r="K1730" s="135"/>
    </row>
    <row r="1731" s="2" customFormat="1" spans="1:11">
      <c r="A1731" s="39" t="s">
        <v>119</v>
      </c>
      <c r="B1731" s="40" t="s">
        <v>92</v>
      </c>
      <c r="C1731" s="40">
        <v>512</v>
      </c>
      <c r="D1731" s="41">
        <v>44905200000</v>
      </c>
      <c r="E1731" s="191" t="s">
        <v>16</v>
      </c>
      <c r="F1731" s="39" t="s">
        <v>1797</v>
      </c>
      <c r="G1731" s="40">
        <v>50</v>
      </c>
      <c r="H1731" s="56">
        <v>200</v>
      </c>
      <c r="I1731" s="40" t="s">
        <v>101</v>
      </c>
      <c r="J1731" s="40" t="s">
        <v>494</v>
      </c>
      <c r="K1731" s="135"/>
    </row>
    <row r="1732" s="2" customFormat="1" spans="1:11">
      <c r="A1732" s="39" t="s">
        <v>119</v>
      </c>
      <c r="B1732" s="40" t="s">
        <v>92</v>
      </c>
      <c r="C1732" s="40">
        <v>512</v>
      </c>
      <c r="D1732" s="41">
        <v>44905200000</v>
      </c>
      <c r="E1732" s="191" t="s">
        <v>16</v>
      </c>
      <c r="F1732" s="39" t="s">
        <v>1798</v>
      </c>
      <c r="G1732" s="40">
        <v>50</v>
      </c>
      <c r="H1732" s="56">
        <v>200</v>
      </c>
      <c r="I1732" s="40" t="s">
        <v>101</v>
      </c>
      <c r="J1732" s="40" t="s">
        <v>494</v>
      </c>
      <c r="K1732" s="135"/>
    </row>
    <row r="1733" s="2" customFormat="1" spans="1:11">
      <c r="A1733" s="39" t="s">
        <v>119</v>
      </c>
      <c r="B1733" s="40" t="s">
        <v>92</v>
      </c>
      <c r="C1733" s="40">
        <v>512</v>
      </c>
      <c r="D1733" s="41">
        <v>44905200000</v>
      </c>
      <c r="E1733" s="191" t="s">
        <v>16</v>
      </c>
      <c r="F1733" s="39" t="s">
        <v>1799</v>
      </c>
      <c r="G1733" s="40">
        <v>100</v>
      </c>
      <c r="H1733" s="56">
        <v>350</v>
      </c>
      <c r="I1733" s="40" t="s">
        <v>101</v>
      </c>
      <c r="J1733" s="40" t="s">
        <v>494</v>
      </c>
      <c r="K1733" s="135"/>
    </row>
    <row r="1734" s="2" customFormat="1" spans="1:11">
      <c r="A1734" s="39" t="s">
        <v>119</v>
      </c>
      <c r="B1734" s="40" t="s">
        <v>92</v>
      </c>
      <c r="C1734" s="40">
        <v>512</v>
      </c>
      <c r="D1734" s="41">
        <v>44905200000</v>
      </c>
      <c r="E1734" s="191" t="s">
        <v>16</v>
      </c>
      <c r="F1734" s="39" t="s">
        <v>1800</v>
      </c>
      <c r="G1734" s="40">
        <v>30</v>
      </c>
      <c r="H1734" s="56">
        <v>300</v>
      </c>
      <c r="I1734" s="40" t="s">
        <v>101</v>
      </c>
      <c r="J1734" s="40" t="s">
        <v>494</v>
      </c>
      <c r="K1734" s="135"/>
    </row>
    <row r="1735" s="2" customFormat="1" spans="1:11">
      <c r="A1735" s="39" t="s">
        <v>119</v>
      </c>
      <c r="B1735" s="40" t="s">
        <v>92</v>
      </c>
      <c r="C1735" s="40">
        <v>512</v>
      </c>
      <c r="D1735" s="41">
        <v>44905200000</v>
      </c>
      <c r="E1735" s="191" t="s">
        <v>16</v>
      </c>
      <c r="F1735" s="39" t="s">
        <v>1801</v>
      </c>
      <c r="G1735" s="40">
        <v>2</v>
      </c>
      <c r="H1735" s="56">
        <v>900</v>
      </c>
      <c r="I1735" s="40" t="s">
        <v>101</v>
      </c>
      <c r="J1735" s="40" t="s">
        <v>494</v>
      </c>
      <c r="K1735" s="135"/>
    </row>
    <row r="1736" s="2" customFormat="1" spans="1:11">
      <c r="A1736" s="39" t="s">
        <v>119</v>
      </c>
      <c r="B1736" s="40" t="s">
        <v>92</v>
      </c>
      <c r="C1736" s="40">
        <v>512</v>
      </c>
      <c r="D1736" s="41">
        <v>44905200000</v>
      </c>
      <c r="E1736" s="191" t="s">
        <v>16</v>
      </c>
      <c r="F1736" s="39" t="s">
        <v>1802</v>
      </c>
      <c r="G1736" s="40">
        <v>6</v>
      </c>
      <c r="H1736" s="56">
        <v>840</v>
      </c>
      <c r="I1736" s="40" t="s">
        <v>101</v>
      </c>
      <c r="J1736" s="40" t="s">
        <v>494</v>
      </c>
      <c r="K1736" s="135"/>
    </row>
    <row r="1737" s="2" customFormat="1" spans="1:11">
      <c r="A1737" s="39" t="s">
        <v>119</v>
      </c>
      <c r="B1737" s="40" t="s">
        <v>92</v>
      </c>
      <c r="C1737" s="40">
        <v>512</v>
      </c>
      <c r="D1737" s="41">
        <v>44905200000</v>
      </c>
      <c r="E1737" s="191" t="s">
        <v>16</v>
      </c>
      <c r="F1737" s="39" t="s">
        <v>1803</v>
      </c>
      <c r="G1737" s="40">
        <v>2</v>
      </c>
      <c r="H1737" s="56">
        <v>250</v>
      </c>
      <c r="I1737" s="40" t="s">
        <v>101</v>
      </c>
      <c r="J1737" s="40" t="s">
        <v>494</v>
      </c>
      <c r="K1737" s="135"/>
    </row>
    <row r="1738" s="2" customFormat="1" spans="1:11">
      <c r="A1738" s="39" t="s">
        <v>119</v>
      </c>
      <c r="B1738" s="40" t="s">
        <v>92</v>
      </c>
      <c r="C1738" s="40">
        <v>512</v>
      </c>
      <c r="D1738" s="41">
        <v>44905200000</v>
      </c>
      <c r="E1738" s="191" t="s">
        <v>16</v>
      </c>
      <c r="F1738" s="39" t="s">
        <v>1804</v>
      </c>
      <c r="G1738" s="40">
        <v>2</v>
      </c>
      <c r="H1738" s="56">
        <v>900</v>
      </c>
      <c r="I1738" s="40" t="s">
        <v>101</v>
      </c>
      <c r="J1738" s="40" t="s">
        <v>494</v>
      </c>
      <c r="K1738" s="135"/>
    </row>
    <row r="1739" s="2" customFormat="1" spans="1:11">
      <c r="A1739" s="39" t="s">
        <v>119</v>
      </c>
      <c r="B1739" s="40" t="s">
        <v>92</v>
      </c>
      <c r="C1739" s="40">
        <v>512</v>
      </c>
      <c r="D1739" s="41">
        <v>44905200000</v>
      </c>
      <c r="E1739" s="191" t="s">
        <v>16</v>
      </c>
      <c r="F1739" s="39" t="s">
        <v>1805</v>
      </c>
      <c r="G1739" s="40">
        <v>10</v>
      </c>
      <c r="H1739" s="56">
        <v>250</v>
      </c>
      <c r="I1739" s="40" t="s">
        <v>101</v>
      </c>
      <c r="J1739" s="40" t="s">
        <v>494</v>
      </c>
      <c r="K1739" s="135"/>
    </row>
    <row r="1740" s="2" customFormat="1" spans="1:11">
      <c r="A1740" s="39" t="s">
        <v>119</v>
      </c>
      <c r="B1740" s="40" t="s">
        <v>92</v>
      </c>
      <c r="C1740" s="40">
        <v>512</v>
      </c>
      <c r="D1740" s="41">
        <v>44905200000</v>
      </c>
      <c r="E1740" s="191" t="s">
        <v>16</v>
      </c>
      <c r="F1740" s="39" t="s">
        <v>1806</v>
      </c>
      <c r="G1740" s="40">
        <v>6</v>
      </c>
      <c r="H1740" s="56">
        <v>180</v>
      </c>
      <c r="I1740" s="40" t="s">
        <v>101</v>
      </c>
      <c r="J1740" s="40" t="s">
        <v>494</v>
      </c>
      <c r="K1740" s="135"/>
    </row>
    <row r="1741" s="2" customFormat="1" spans="1:12">
      <c r="A1741" s="39" t="s">
        <v>119</v>
      </c>
      <c r="B1741" s="40" t="s">
        <v>92</v>
      </c>
      <c r="C1741" s="40">
        <v>512</v>
      </c>
      <c r="D1741" s="41">
        <v>44905200000</v>
      </c>
      <c r="E1741" s="191" t="s">
        <v>16</v>
      </c>
      <c r="F1741" s="39" t="s">
        <v>1807</v>
      </c>
      <c r="G1741" s="40">
        <v>3</v>
      </c>
      <c r="H1741" s="56">
        <v>1500</v>
      </c>
      <c r="I1741" s="40" t="s">
        <v>101</v>
      </c>
      <c r="J1741" s="40" t="s">
        <v>494</v>
      </c>
      <c r="K1741" s="135"/>
      <c r="L1741" s="9"/>
    </row>
    <row r="1742" s="2" customFormat="1" spans="1:11">
      <c r="A1742" s="39" t="s">
        <v>119</v>
      </c>
      <c r="B1742" s="40" t="s">
        <v>92</v>
      </c>
      <c r="C1742" s="40">
        <v>512</v>
      </c>
      <c r="D1742" s="41">
        <v>44905200000</v>
      </c>
      <c r="E1742" s="191" t="s">
        <v>1368</v>
      </c>
      <c r="F1742" s="39" t="s">
        <v>1808</v>
      </c>
      <c r="G1742" s="40">
        <v>1</v>
      </c>
      <c r="H1742" s="56">
        <v>1500</v>
      </c>
      <c r="I1742" s="40" t="s">
        <v>101</v>
      </c>
      <c r="J1742" s="40" t="s">
        <v>494</v>
      </c>
      <c r="K1742" s="1"/>
    </row>
    <row r="1743" s="2" customFormat="1" spans="1:11">
      <c r="A1743" s="39" t="s">
        <v>119</v>
      </c>
      <c r="B1743" s="40" t="s">
        <v>92</v>
      </c>
      <c r="C1743" s="40">
        <v>512</v>
      </c>
      <c r="D1743" s="41">
        <v>44905200000</v>
      </c>
      <c r="E1743" s="191" t="s">
        <v>1368</v>
      </c>
      <c r="F1743" s="39" t="s">
        <v>1809</v>
      </c>
      <c r="G1743" s="40">
        <v>1</v>
      </c>
      <c r="H1743" s="56">
        <v>2100</v>
      </c>
      <c r="I1743" s="40" t="s">
        <v>101</v>
      </c>
      <c r="J1743" s="40" t="s">
        <v>494</v>
      </c>
      <c r="K1743" s="1"/>
    </row>
    <row r="1744" s="2" customFormat="1" ht="45" spans="1:11">
      <c r="A1744" s="39" t="s">
        <v>119</v>
      </c>
      <c r="B1744" s="40" t="s">
        <v>92</v>
      </c>
      <c r="C1744" s="40">
        <v>512</v>
      </c>
      <c r="D1744" s="41">
        <v>44905200000</v>
      </c>
      <c r="E1744" s="191" t="s">
        <v>1368</v>
      </c>
      <c r="F1744" s="39" t="s">
        <v>1810</v>
      </c>
      <c r="G1744" s="40">
        <v>6</v>
      </c>
      <c r="H1744" s="56">
        <v>42000</v>
      </c>
      <c r="I1744" s="40" t="s">
        <v>101</v>
      </c>
      <c r="J1744" s="40" t="s">
        <v>494</v>
      </c>
      <c r="K1744" s="1"/>
    </row>
    <row r="1745" s="2" customFormat="1" spans="1:11">
      <c r="A1745" s="39" t="s">
        <v>119</v>
      </c>
      <c r="B1745" s="40" t="s">
        <v>92</v>
      </c>
      <c r="C1745" s="40">
        <v>512</v>
      </c>
      <c r="D1745" s="41">
        <v>44905200000</v>
      </c>
      <c r="E1745" s="191" t="s">
        <v>1368</v>
      </c>
      <c r="F1745" s="39" t="s">
        <v>1811</v>
      </c>
      <c r="G1745" s="40">
        <v>2</v>
      </c>
      <c r="H1745" s="56">
        <v>1300</v>
      </c>
      <c r="I1745" s="40" t="s">
        <v>101</v>
      </c>
      <c r="J1745" s="40" t="s">
        <v>494</v>
      </c>
      <c r="K1745" s="1"/>
    </row>
    <row r="1746" s="2" customFormat="1" spans="1:11">
      <c r="A1746" s="39" t="s">
        <v>119</v>
      </c>
      <c r="B1746" s="40" t="s">
        <v>92</v>
      </c>
      <c r="C1746" s="40">
        <v>512</v>
      </c>
      <c r="D1746" s="41">
        <v>44905200000</v>
      </c>
      <c r="E1746" s="191" t="s">
        <v>1368</v>
      </c>
      <c r="F1746" s="39" t="s">
        <v>1812</v>
      </c>
      <c r="G1746" s="40">
        <v>11</v>
      </c>
      <c r="H1746" s="56">
        <v>3245</v>
      </c>
      <c r="I1746" s="40" t="s">
        <v>101</v>
      </c>
      <c r="J1746" s="40" t="s">
        <v>494</v>
      </c>
      <c r="K1746" s="1"/>
    </row>
    <row r="1747" s="2" customFormat="1" spans="1:11">
      <c r="A1747" s="39" t="s">
        <v>119</v>
      </c>
      <c r="B1747" s="40" t="s">
        <v>92</v>
      </c>
      <c r="C1747" s="40">
        <v>512</v>
      </c>
      <c r="D1747" s="41">
        <v>44905200000</v>
      </c>
      <c r="E1747" s="191" t="s">
        <v>1368</v>
      </c>
      <c r="F1747" s="39" t="s">
        <v>1813</v>
      </c>
      <c r="G1747" s="40">
        <v>3</v>
      </c>
      <c r="H1747" s="56">
        <v>7020</v>
      </c>
      <c r="I1747" s="40" t="s">
        <v>101</v>
      </c>
      <c r="J1747" s="40" t="s">
        <v>494</v>
      </c>
      <c r="K1747" s="1"/>
    </row>
    <row r="1748" s="2" customFormat="1" spans="1:11">
      <c r="A1748" s="39" t="s">
        <v>119</v>
      </c>
      <c r="B1748" s="40" t="s">
        <v>92</v>
      </c>
      <c r="C1748" s="40">
        <v>512</v>
      </c>
      <c r="D1748" s="41">
        <v>44905200000</v>
      </c>
      <c r="E1748" s="191" t="s">
        <v>1368</v>
      </c>
      <c r="F1748" s="39" t="s">
        <v>1814</v>
      </c>
      <c r="G1748" s="40">
        <v>1</v>
      </c>
      <c r="H1748" s="56">
        <v>2475</v>
      </c>
      <c r="I1748" s="40" t="s">
        <v>101</v>
      </c>
      <c r="J1748" s="40" t="s">
        <v>494</v>
      </c>
      <c r="K1748" s="1"/>
    </row>
    <row r="1749" s="2" customFormat="1" spans="1:11">
      <c r="A1749" s="39" t="s">
        <v>119</v>
      </c>
      <c r="B1749" s="40" t="s">
        <v>92</v>
      </c>
      <c r="C1749" s="40">
        <v>512</v>
      </c>
      <c r="D1749" s="41">
        <v>44905200000</v>
      </c>
      <c r="E1749" s="191" t="s">
        <v>1368</v>
      </c>
      <c r="F1749" s="39" t="s">
        <v>1815</v>
      </c>
      <c r="G1749" s="40">
        <v>2</v>
      </c>
      <c r="H1749" s="56">
        <v>750</v>
      </c>
      <c r="I1749" s="40" t="s">
        <v>101</v>
      </c>
      <c r="J1749" s="40" t="s">
        <v>494</v>
      </c>
      <c r="K1749" s="1"/>
    </row>
    <row r="1750" s="2" customFormat="1" ht="30" spans="1:11">
      <c r="A1750" s="39" t="s">
        <v>119</v>
      </c>
      <c r="B1750" s="40" t="s">
        <v>92</v>
      </c>
      <c r="C1750" s="40">
        <v>512</v>
      </c>
      <c r="D1750" s="41">
        <v>44905200000</v>
      </c>
      <c r="E1750" s="191" t="s">
        <v>1368</v>
      </c>
      <c r="F1750" s="39" t="s">
        <v>1816</v>
      </c>
      <c r="G1750" s="40">
        <v>36</v>
      </c>
      <c r="H1750" s="56">
        <v>6588</v>
      </c>
      <c r="I1750" s="40" t="s">
        <v>101</v>
      </c>
      <c r="J1750" s="40" t="s">
        <v>494</v>
      </c>
      <c r="K1750" s="1"/>
    </row>
    <row r="1751" s="2" customFormat="1" spans="1:11">
      <c r="A1751" s="39" t="s">
        <v>119</v>
      </c>
      <c r="B1751" s="40" t="s">
        <v>92</v>
      </c>
      <c r="C1751" s="40">
        <v>512</v>
      </c>
      <c r="D1751" s="41">
        <v>44905200000</v>
      </c>
      <c r="E1751" s="191" t="s">
        <v>1368</v>
      </c>
      <c r="F1751" s="39" t="s">
        <v>1817</v>
      </c>
      <c r="G1751" s="40">
        <v>1</v>
      </c>
      <c r="H1751" s="56">
        <v>970</v>
      </c>
      <c r="I1751" s="40" t="s">
        <v>101</v>
      </c>
      <c r="J1751" s="40" t="s">
        <v>494</v>
      </c>
      <c r="K1751" s="1"/>
    </row>
    <row r="1752" s="2" customFormat="1" spans="1:11">
      <c r="A1752" s="39" t="s">
        <v>119</v>
      </c>
      <c r="B1752" s="40" t="s">
        <v>92</v>
      </c>
      <c r="C1752" s="40">
        <v>512</v>
      </c>
      <c r="D1752" s="41">
        <v>44905200000</v>
      </c>
      <c r="E1752" s="191" t="s">
        <v>1368</v>
      </c>
      <c r="F1752" s="39" t="s">
        <v>1818</v>
      </c>
      <c r="G1752" s="58">
        <v>2</v>
      </c>
      <c r="H1752" s="56">
        <v>1900</v>
      </c>
      <c r="I1752" s="40" t="s">
        <v>101</v>
      </c>
      <c r="J1752" s="40" t="s">
        <v>494</v>
      </c>
      <c r="K1752" s="1"/>
    </row>
    <row r="1753" s="2" customFormat="1" spans="1:11">
      <c r="A1753" s="39" t="s">
        <v>119</v>
      </c>
      <c r="B1753" s="40" t="s">
        <v>92</v>
      </c>
      <c r="C1753" s="40">
        <v>512</v>
      </c>
      <c r="D1753" s="41">
        <v>44905200000</v>
      </c>
      <c r="E1753" s="191" t="s">
        <v>1368</v>
      </c>
      <c r="F1753" s="39" t="s">
        <v>1819</v>
      </c>
      <c r="G1753" s="58">
        <v>1</v>
      </c>
      <c r="H1753" s="56">
        <v>370</v>
      </c>
      <c r="I1753" s="40" t="s">
        <v>101</v>
      </c>
      <c r="J1753" s="40" t="s">
        <v>494</v>
      </c>
      <c r="K1753" s="1"/>
    </row>
    <row r="1754" s="2" customFormat="1" spans="1:11">
      <c r="A1754" s="39" t="s">
        <v>119</v>
      </c>
      <c r="B1754" s="40" t="s">
        <v>92</v>
      </c>
      <c r="C1754" s="40">
        <v>512</v>
      </c>
      <c r="D1754" s="41">
        <v>44905200000</v>
      </c>
      <c r="E1754" s="191" t="s">
        <v>1368</v>
      </c>
      <c r="F1754" s="39" t="s">
        <v>1820</v>
      </c>
      <c r="G1754" s="40">
        <v>4</v>
      </c>
      <c r="H1754" s="56">
        <v>4880</v>
      </c>
      <c r="I1754" s="40" t="s">
        <v>101</v>
      </c>
      <c r="J1754" s="40" t="s">
        <v>494</v>
      </c>
      <c r="K1754" s="1"/>
    </row>
    <row r="1755" s="2" customFormat="1" spans="1:11">
      <c r="A1755" s="39" t="s">
        <v>119</v>
      </c>
      <c r="B1755" s="40" t="s">
        <v>92</v>
      </c>
      <c r="C1755" s="40">
        <v>512</v>
      </c>
      <c r="D1755" s="41">
        <v>44905200000</v>
      </c>
      <c r="E1755" s="191" t="s">
        <v>1368</v>
      </c>
      <c r="F1755" s="39" t="s">
        <v>1821</v>
      </c>
      <c r="G1755" s="40">
        <v>4</v>
      </c>
      <c r="H1755" s="56">
        <v>4800</v>
      </c>
      <c r="I1755" s="40" t="s">
        <v>101</v>
      </c>
      <c r="J1755" s="40" t="s">
        <v>494</v>
      </c>
      <c r="K1755" s="1"/>
    </row>
    <row r="1756" s="2" customFormat="1" spans="1:11">
      <c r="A1756" s="39" t="s">
        <v>119</v>
      </c>
      <c r="B1756" s="40" t="s">
        <v>92</v>
      </c>
      <c r="C1756" s="40">
        <v>512</v>
      </c>
      <c r="D1756" s="41">
        <v>44905200000</v>
      </c>
      <c r="E1756" s="191" t="s">
        <v>1368</v>
      </c>
      <c r="F1756" s="39" t="s">
        <v>1822</v>
      </c>
      <c r="G1756" s="40">
        <v>2</v>
      </c>
      <c r="H1756" s="56">
        <v>1060</v>
      </c>
      <c r="I1756" s="40" t="s">
        <v>101</v>
      </c>
      <c r="J1756" s="40" t="s">
        <v>494</v>
      </c>
      <c r="K1756" s="1"/>
    </row>
    <row r="1757" s="2" customFormat="1" spans="1:11">
      <c r="A1757" s="39" t="s">
        <v>119</v>
      </c>
      <c r="B1757" s="40" t="s">
        <v>92</v>
      </c>
      <c r="C1757" s="40">
        <v>512</v>
      </c>
      <c r="D1757" s="41">
        <v>44905200000</v>
      </c>
      <c r="E1757" s="191" t="s">
        <v>1368</v>
      </c>
      <c r="F1757" s="39" t="s">
        <v>1823</v>
      </c>
      <c r="G1757" s="40">
        <v>1</v>
      </c>
      <c r="H1757" s="56">
        <v>920</v>
      </c>
      <c r="I1757" s="40" t="s">
        <v>101</v>
      </c>
      <c r="J1757" s="40" t="s">
        <v>494</v>
      </c>
      <c r="K1757" s="1"/>
    </row>
    <row r="1758" s="2" customFormat="1" spans="1:11">
      <c r="A1758" s="39" t="s">
        <v>119</v>
      </c>
      <c r="B1758" s="40" t="s">
        <v>92</v>
      </c>
      <c r="C1758" s="40">
        <v>512</v>
      </c>
      <c r="D1758" s="41">
        <v>44905200000</v>
      </c>
      <c r="E1758" s="191" t="s">
        <v>1368</v>
      </c>
      <c r="F1758" s="39" t="s">
        <v>1824</v>
      </c>
      <c r="G1758" s="40">
        <v>1</v>
      </c>
      <c r="H1758" s="56">
        <v>200</v>
      </c>
      <c r="I1758" s="40" t="s">
        <v>101</v>
      </c>
      <c r="J1758" s="40" t="s">
        <v>494</v>
      </c>
      <c r="K1758" s="1"/>
    </row>
    <row r="1759" s="2" customFormat="1" spans="1:11">
      <c r="A1759" s="39" t="s">
        <v>119</v>
      </c>
      <c r="B1759" s="40" t="s">
        <v>92</v>
      </c>
      <c r="C1759" s="40">
        <v>512</v>
      </c>
      <c r="D1759" s="41">
        <v>44905200000</v>
      </c>
      <c r="E1759" s="191" t="s">
        <v>1368</v>
      </c>
      <c r="F1759" s="39" t="s">
        <v>1825</v>
      </c>
      <c r="G1759" s="40">
        <v>11</v>
      </c>
      <c r="H1759" s="56">
        <v>33000</v>
      </c>
      <c r="I1759" s="40" t="s">
        <v>101</v>
      </c>
      <c r="J1759" s="40" t="s">
        <v>494</v>
      </c>
      <c r="K1759" s="1"/>
    </row>
    <row r="1760" s="2" customFormat="1" spans="1:11">
      <c r="A1760" s="39" t="s">
        <v>119</v>
      </c>
      <c r="B1760" s="40" t="s">
        <v>92</v>
      </c>
      <c r="C1760" s="40">
        <v>512</v>
      </c>
      <c r="D1760" s="41">
        <v>44905200000</v>
      </c>
      <c r="E1760" s="191" t="s">
        <v>1368</v>
      </c>
      <c r="F1760" s="39" t="s">
        <v>1826</v>
      </c>
      <c r="G1760" s="40">
        <v>1</v>
      </c>
      <c r="H1760" s="56">
        <v>2000</v>
      </c>
      <c r="I1760" s="40" t="s">
        <v>101</v>
      </c>
      <c r="J1760" s="40" t="s">
        <v>494</v>
      </c>
      <c r="K1760" s="1"/>
    </row>
    <row r="1761" s="2" customFormat="1" spans="1:11">
      <c r="A1761" s="39" t="s">
        <v>119</v>
      </c>
      <c r="B1761" s="40" t="s">
        <v>92</v>
      </c>
      <c r="C1761" s="40">
        <v>512</v>
      </c>
      <c r="D1761" s="41">
        <v>44905200000</v>
      </c>
      <c r="E1761" s="191" t="s">
        <v>1368</v>
      </c>
      <c r="F1761" s="39" t="s">
        <v>1827</v>
      </c>
      <c r="G1761" s="40">
        <v>1</v>
      </c>
      <c r="H1761" s="56">
        <v>2000</v>
      </c>
      <c r="I1761" s="40" t="s">
        <v>101</v>
      </c>
      <c r="J1761" s="58" t="s">
        <v>494</v>
      </c>
      <c r="K1761" s="1"/>
    </row>
    <row r="1762" s="2" customFormat="1" spans="1:11">
      <c r="A1762" s="39" t="s">
        <v>119</v>
      </c>
      <c r="B1762" s="40" t="s">
        <v>92</v>
      </c>
      <c r="C1762" s="40">
        <v>512</v>
      </c>
      <c r="D1762" s="41">
        <v>44905200000</v>
      </c>
      <c r="E1762" s="191" t="s">
        <v>1368</v>
      </c>
      <c r="F1762" s="39" t="s">
        <v>1828</v>
      </c>
      <c r="G1762" s="40">
        <v>2</v>
      </c>
      <c r="H1762" s="56">
        <v>1650</v>
      </c>
      <c r="I1762" s="40" t="s">
        <v>101</v>
      </c>
      <c r="J1762" s="58" t="s">
        <v>494</v>
      </c>
      <c r="K1762" s="1"/>
    </row>
    <row r="1763" spans="1:10">
      <c r="A1763" s="34" t="s">
        <v>1829</v>
      </c>
      <c r="B1763" s="35"/>
      <c r="C1763" s="35"/>
      <c r="D1763" s="36"/>
      <c r="E1763" s="37"/>
      <c r="F1763" s="34"/>
      <c r="G1763" s="35"/>
      <c r="H1763" s="38"/>
      <c r="I1763" s="35"/>
      <c r="J1763" s="35"/>
    </row>
    <row r="1764" spans="1:10">
      <c r="A1764" s="39" t="s">
        <v>91</v>
      </c>
      <c r="B1764" s="40" t="s">
        <v>15</v>
      </c>
      <c r="C1764" s="40">
        <v>513</v>
      </c>
      <c r="D1764" s="41">
        <v>33903900000</v>
      </c>
      <c r="E1764" s="191" t="s">
        <v>16</v>
      </c>
      <c r="F1764" s="39" t="s">
        <v>1830</v>
      </c>
      <c r="G1764" s="40">
        <v>12</v>
      </c>
      <c r="H1764" s="45">
        <v>15000000</v>
      </c>
      <c r="I1764" s="40" t="s">
        <v>18</v>
      </c>
      <c r="J1764" s="40" t="s">
        <v>19</v>
      </c>
    </row>
    <row r="1765" spans="1:10">
      <c r="A1765" s="39" t="s">
        <v>91</v>
      </c>
      <c r="B1765" s="40" t="s">
        <v>15</v>
      </c>
      <c r="C1765" s="40">
        <v>513</v>
      </c>
      <c r="D1765" s="41">
        <v>33903900000</v>
      </c>
      <c r="E1765" s="42">
        <v>160000000000</v>
      </c>
      <c r="F1765" s="39" t="s">
        <v>1831</v>
      </c>
      <c r="G1765" s="40">
        <v>12</v>
      </c>
      <c r="H1765" s="45">
        <v>21797000</v>
      </c>
      <c r="I1765" s="40" t="s">
        <v>18</v>
      </c>
      <c r="J1765" s="40" t="s">
        <v>19</v>
      </c>
    </row>
    <row r="1766" spans="1:10">
      <c r="A1766" s="39" t="s">
        <v>91</v>
      </c>
      <c r="B1766" s="40" t="s">
        <v>15</v>
      </c>
      <c r="C1766" s="40">
        <v>513</v>
      </c>
      <c r="D1766" s="41">
        <v>33903900000</v>
      </c>
      <c r="E1766" s="42">
        <v>162100000000</v>
      </c>
      <c r="F1766" s="39" t="s">
        <v>1832</v>
      </c>
      <c r="G1766" s="40">
        <v>12</v>
      </c>
      <c r="H1766" s="45">
        <v>7400000</v>
      </c>
      <c r="I1766" s="40" t="s">
        <v>18</v>
      </c>
      <c r="J1766" s="40" t="s">
        <v>19</v>
      </c>
    </row>
    <row r="1767" spans="1:10">
      <c r="A1767" s="34" t="s">
        <v>1833</v>
      </c>
      <c r="B1767" s="35"/>
      <c r="C1767" s="35"/>
      <c r="D1767" s="36"/>
      <c r="E1767" s="37"/>
      <c r="F1767" s="34"/>
      <c r="G1767" s="35"/>
      <c r="H1767" s="38"/>
      <c r="I1767" s="35"/>
      <c r="J1767" s="35"/>
    </row>
    <row r="1768" s="2" customFormat="1" spans="1:10">
      <c r="A1768" s="57" t="s">
        <v>14</v>
      </c>
      <c r="B1768" s="58" t="s">
        <v>1834</v>
      </c>
      <c r="C1768" s="58">
        <v>519</v>
      </c>
      <c r="D1768" s="58">
        <v>33903000000</v>
      </c>
      <c r="E1768" s="59">
        <v>150010020000</v>
      </c>
      <c r="F1768" s="136" t="s">
        <v>1835</v>
      </c>
      <c r="G1768" s="3">
        <f>2*12</f>
        <v>24</v>
      </c>
      <c r="H1768" s="137">
        <f>G1768*12.36</f>
        <v>296.64</v>
      </c>
      <c r="I1768" s="58" t="s">
        <v>1366</v>
      </c>
      <c r="J1768" s="3" t="s">
        <v>494</v>
      </c>
    </row>
    <row r="1769" s="2" customFormat="1" spans="1:10">
      <c r="A1769" s="57" t="s">
        <v>14</v>
      </c>
      <c r="B1769" s="58" t="s">
        <v>1834</v>
      </c>
      <c r="C1769" s="58">
        <v>519</v>
      </c>
      <c r="D1769" s="58">
        <v>33903000000</v>
      </c>
      <c r="E1769" s="59">
        <v>150010020000</v>
      </c>
      <c r="F1769" s="136" t="s">
        <v>1836</v>
      </c>
      <c r="G1769" s="3">
        <f>6*12</f>
        <v>72</v>
      </c>
      <c r="H1769" s="137">
        <f>G1769*15</f>
        <v>1080</v>
      </c>
      <c r="I1769" s="58" t="s">
        <v>1366</v>
      </c>
      <c r="J1769" s="3" t="s">
        <v>494</v>
      </c>
    </row>
    <row r="1770" s="2" customFormat="1" spans="1:10">
      <c r="A1770" s="57" t="s">
        <v>14</v>
      </c>
      <c r="B1770" s="58" t="s">
        <v>1834</v>
      </c>
      <c r="C1770" s="58">
        <v>519</v>
      </c>
      <c r="D1770" s="58">
        <v>33903000000</v>
      </c>
      <c r="E1770" s="59">
        <v>150010020000</v>
      </c>
      <c r="F1770" s="136" t="s">
        <v>1271</v>
      </c>
      <c r="G1770" s="3">
        <f>10*12</f>
        <v>120</v>
      </c>
      <c r="H1770" s="137">
        <f>G1770*3.95</f>
        <v>474</v>
      </c>
      <c r="I1770" s="58" t="s">
        <v>1366</v>
      </c>
      <c r="J1770" s="3" t="s">
        <v>494</v>
      </c>
    </row>
    <row r="1771" s="2" customFormat="1" spans="1:10">
      <c r="A1771" s="57" t="s">
        <v>14</v>
      </c>
      <c r="B1771" s="58" t="s">
        <v>1834</v>
      </c>
      <c r="C1771" s="58">
        <v>519</v>
      </c>
      <c r="D1771" s="58">
        <v>33903000000</v>
      </c>
      <c r="E1771" s="59">
        <v>150010020000</v>
      </c>
      <c r="F1771" s="136" t="s">
        <v>145</v>
      </c>
      <c r="G1771" s="3">
        <v>120</v>
      </c>
      <c r="H1771" s="138">
        <f>G1771*1.78</f>
        <v>213.6</v>
      </c>
      <c r="I1771" s="3" t="s">
        <v>1837</v>
      </c>
      <c r="J1771" s="3" t="s">
        <v>494</v>
      </c>
    </row>
    <row r="1772" s="2" customFormat="1" spans="1:10">
      <c r="A1772" s="57" t="s">
        <v>14</v>
      </c>
      <c r="B1772" s="58" t="s">
        <v>1834</v>
      </c>
      <c r="C1772" s="58">
        <v>519</v>
      </c>
      <c r="D1772" s="58">
        <v>33903000000</v>
      </c>
      <c r="E1772" s="59">
        <v>150010020000</v>
      </c>
      <c r="F1772" s="136" t="s">
        <v>1838</v>
      </c>
      <c r="G1772" s="3">
        <v>120</v>
      </c>
      <c r="H1772" s="138">
        <f>G1772*4.58</f>
        <v>549.6</v>
      </c>
      <c r="I1772" s="3" t="s">
        <v>1837</v>
      </c>
      <c r="J1772" s="3" t="s">
        <v>494</v>
      </c>
    </row>
    <row r="1773" s="2" customFormat="1" spans="1:10">
      <c r="A1773" s="57" t="s">
        <v>14</v>
      </c>
      <c r="B1773" s="58" t="s">
        <v>1834</v>
      </c>
      <c r="C1773" s="58">
        <v>519</v>
      </c>
      <c r="D1773" s="58">
        <v>33903000000</v>
      </c>
      <c r="E1773" s="59">
        <v>150010020000</v>
      </c>
      <c r="F1773" s="136" t="s">
        <v>1839</v>
      </c>
      <c r="G1773" s="3">
        <v>12</v>
      </c>
      <c r="H1773" s="138">
        <f>G1773*23.5</f>
        <v>282</v>
      </c>
      <c r="I1773" s="3" t="s">
        <v>1837</v>
      </c>
      <c r="J1773" s="3" t="s">
        <v>494</v>
      </c>
    </row>
    <row r="1774" s="2" customFormat="1" spans="1:10">
      <c r="A1774" s="57" t="s">
        <v>14</v>
      </c>
      <c r="B1774" s="58" t="s">
        <v>1834</v>
      </c>
      <c r="C1774" s="58">
        <v>519</v>
      </c>
      <c r="D1774" s="58">
        <v>33903000000</v>
      </c>
      <c r="E1774" s="59">
        <v>150010020000</v>
      </c>
      <c r="F1774" s="136" t="s">
        <v>1840</v>
      </c>
      <c r="G1774" s="3">
        <v>1</v>
      </c>
      <c r="H1774" s="138">
        <v>48.48</v>
      </c>
      <c r="I1774" s="3" t="s">
        <v>1837</v>
      </c>
      <c r="J1774" s="3" t="s">
        <v>494</v>
      </c>
    </row>
    <row r="1775" s="2" customFormat="1" spans="1:10">
      <c r="A1775" s="57" t="s">
        <v>14</v>
      </c>
      <c r="B1775" s="58" t="s">
        <v>1834</v>
      </c>
      <c r="C1775" s="58">
        <v>519</v>
      </c>
      <c r="D1775" s="58">
        <v>33903000000</v>
      </c>
      <c r="E1775" s="59">
        <v>150010020000</v>
      </c>
      <c r="F1775" s="136" t="s">
        <v>1841</v>
      </c>
      <c r="G1775" s="3">
        <v>1</v>
      </c>
      <c r="H1775" s="138">
        <v>5.39</v>
      </c>
      <c r="I1775" s="3" t="s">
        <v>1837</v>
      </c>
      <c r="J1775" s="3" t="s">
        <v>494</v>
      </c>
    </row>
    <row r="1776" s="2" customFormat="1" spans="1:10">
      <c r="A1776" s="57" t="s">
        <v>14</v>
      </c>
      <c r="B1776" s="58" t="s">
        <v>1834</v>
      </c>
      <c r="C1776" s="58">
        <v>519</v>
      </c>
      <c r="D1776" s="58">
        <v>33903000000</v>
      </c>
      <c r="E1776" s="59">
        <v>150010020000</v>
      </c>
      <c r="F1776" s="136" t="s">
        <v>1842</v>
      </c>
      <c r="G1776" s="3">
        <v>1</v>
      </c>
      <c r="H1776" s="138">
        <v>11.97</v>
      </c>
      <c r="I1776" s="3" t="s">
        <v>1837</v>
      </c>
      <c r="J1776" s="3" t="s">
        <v>494</v>
      </c>
    </row>
    <row r="1777" s="2" customFormat="1" spans="1:10">
      <c r="A1777" s="57" t="s">
        <v>14</v>
      </c>
      <c r="B1777" s="58" t="s">
        <v>1834</v>
      </c>
      <c r="C1777" s="58">
        <v>519</v>
      </c>
      <c r="D1777" s="58">
        <v>33903000000</v>
      </c>
      <c r="E1777" s="59">
        <v>150010020000</v>
      </c>
      <c r="F1777" s="136" t="s">
        <v>163</v>
      </c>
      <c r="G1777" s="3">
        <f>10*12</f>
        <v>120</v>
      </c>
      <c r="H1777" s="139">
        <f>G1777*2.1</f>
        <v>252</v>
      </c>
      <c r="I1777" s="3" t="s">
        <v>1837</v>
      </c>
      <c r="J1777" s="3" t="s">
        <v>494</v>
      </c>
    </row>
    <row r="1778" s="2" customFormat="1" spans="1:10">
      <c r="A1778" s="57" t="s">
        <v>14</v>
      </c>
      <c r="B1778" s="58" t="s">
        <v>1834</v>
      </c>
      <c r="C1778" s="58">
        <v>519</v>
      </c>
      <c r="D1778" s="58">
        <v>33903000000</v>
      </c>
      <c r="E1778" s="59">
        <v>150010020000</v>
      </c>
      <c r="F1778" s="136" t="s">
        <v>164</v>
      </c>
      <c r="G1778" s="3">
        <f>5*12</f>
        <v>60</v>
      </c>
      <c r="H1778" s="138">
        <f>G1778*1.35</f>
        <v>81</v>
      </c>
      <c r="I1778" s="3" t="s">
        <v>1837</v>
      </c>
      <c r="J1778" s="3" t="s">
        <v>494</v>
      </c>
    </row>
    <row r="1779" s="2" customFormat="1" spans="1:10">
      <c r="A1779" s="57" t="s">
        <v>14</v>
      </c>
      <c r="B1779" s="58" t="s">
        <v>1834</v>
      </c>
      <c r="C1779" s="58">
        <v>519</v>
      </c>
      <c r="D1779" s="58">
        <v>33903000000</v>
      </c>
      <c r="E1779" s="59">
        <v>150010020000</v>
      </c>
      <c r="F1779" s="136" t="s">
        <v>1843</v>
      </c>
      <c r="G1779" s="3">
        <v>2</v>
      </c>
      <c r="H1779" s="138">
        <f>G1779*9.69</f>
        <v>19.38</v>
      </c>
      <c r="I1779" s="3" t="s">
        <v>1837</v>
      </c>
      <c r="J1779" s="3" t="s">
        <v>494</v>
      </c>
    </row>
    <row r="1780" s="2" customFormat="1" spans="1:10">
      <c r="A1780" s="57" t="s">
        <v>14</v>
      </c>
      <c r="B1780" s="58" t="s">
        <v>1834</v>
      </c>
      <c r="C1780" s="58">
        <v>519</v>
      </c>
      <c r="D1780" s="58">
        <v>33903000000</v>
      </c>
      <c r="E1780" s="59">
        <v>150010020000</v>
      </c>
      <c r="F1780" s="136" t="s">
        <v>1238</v>
      </c>
      <c r="G1780" s="3">
        <f>3*12</f>
        <v>36</v>
      </c>
      <c r="H1780" s="138">
        <f>G1780*1.63</f>
        <v>58.68</v>
      </c>
      <c r="I1780" s="3" t="s">
        <v>1837</v>
      </c>
      <c r="J1780" s="3" t="s">
        <v>494</v>
      </c>
    </row>
    <row r="1781" s="2" customFormat="1" spans="1:10">
      <c r="A1781" s="57" t="s">
        <v>14</v>
      </c>
      <c r="B1781" s="58" t="s">
        <v>1834</v>
      </c>
      <c r="C1781" s="58">
        <v>519</v>
      </c>
      <c r="D1781" s="58">
        <v>33903000000</v>
      </c>
      <c r="E1781" s="59">
        <v>150010020000</v>
      </c>
      <c r="F1781" s="136" t="s">
        <v>299</v>
      </c>
      <c r="G1781" s="3">
        <f>6*12</f>
        <v>72</v>
      </c>
      <c r="H1781" s="138">
        <f>G1781*0.54</f>
        <v>38.88</v>
      </c>
      <c r="I1781" s="3" t="s">
        <v>1837</v>
      </c>
      <c r="J1781" s="3" t="s">
        <v>494</v>
      </c>
    </row>
    <row r="1782" s="2" customFormat="1" spans="1:10">
      <c r="A1782" s="57" t="s">
        <v>14</v>
      </c>
      <c r="B1782" s="58" t="s">
        <v>1834</v>
      </c>
      <c r="C1782" s="58">
        <v>519</v>
      </c>
      <c r="D1782" s="58">
        <v>33903000000</v>
      </c>
      <c r="E1782" s="59">
        <v>150010020000</v>
      </c>
      <c r="F1782" s="136" t="s">
        <v>302</v>
      </c>
      <c r="G1782" s="3">
        <f>4*12</f>
        <v>48</v>
      </c>
      <c r="H1782" s="138">
        <f>G1782*1.98</f>
        <v>95.04</v>
      </c>
      <c r="I1782" s="3" t="s">
        <v>1837</v>
      </c>
      <c r="J1782" s="3" t="s">
        <v>494</v>
      </c>
    </row>
    <row r="1783" s="2" customFormat="1" spans="1:10">
      <c r="A1783" s="57" t="s">
        <v>14</v>
      </c>
      <c r="B1783" s="58" t="s">
        <v>1834</v>
      </c>
      <c r="C1783" s="58">
        <v>519</v>
      </c>
      <c r="D1783" s="58">
        <v>33903000000</v>
      </c>
      <c r="E1783" s="59">
        <v>150010020000</v>
      </c>
      <c r="F1783" s="136" t="s">
        <v>1844</v>
      </c>
      <c r="G1783" s="3">
        <v>12</v>
      </c>
      <c r="H1783" s="138">
        <f>G1783*3.7</f>
        <v>44.4</v>
      </c>
      <c r="I1783" s="3" t="s">
        <v>1837</v>
      </c>
      <c r="J1783" s="3" t="s">
        <v>494</v>
      </c>
    </row>
    <row r="1784" s="2" customFormat="1" spans="1:10">
      <c r="A1784" s="57" t="s">
        <v>14</v>
      </c>
      <c r="B1784" s="58" t="s">
        <v>1834</v>
      </c>
      <c r="C1784" s="58">
        <v>519</v>
      </c>
      <c r="D1784" s="58">
        <v>33903000000</v>
      </c>
      <c r="E1784" s="59">
        <v>150010020000</v>
      </c>
      <c r="F1784" s="136" t="s">
        <v>310</v>
      </c>
      <c r="G1784" s="3">
        <v>2</v>
      </c>
      <c r="H1784" s="138">
        <f>G1784*9.71</f>
        <v>19.42</v>
      </c>
      <c r="I1784" s="3" t="s">
        <v>1837</v>
      </c>
      <c r="J1784" s="3" t="s">
        <v>494</v>
      </c>
    </row>
    <row r="1785" s="2" customFormat="1" spans="1:10">
      <c r="A1785" s="57" t="s">
        <v>14</v>
      </c>
      <c r="B1785" s="58" t="s">
        <v>1834</v>
      </c>
      <c r="C1785" s="58">
        <v>519</v>
      </c>
      <c r="D1785" s="58">
        <v>33903000000</v>
      </c>
      <c r="E1785" s="59">
        <v>150010020000</v>
      </c>
      <c r="F1785" s="136" t="s">
        <v>1845</v>
      </c>
      <c r="G1785" s="3">
        <v>9</v>
      </c>
      <c r="H1785" s="138">
        <f>G1785*1.18</f>
        <v>10.62</v>
      </c>
      <c r="I1785" s="3" t="s">
        <v>1837</v>
      </c>
      <c r="J1785" s="3" t="s">
        <v>494</v>
      </c>
    </row>
    <row r="1786" s="2" customFormat="1" spans="1:10">
      <c r="A1786" s="57" t="s">
        <v>14</v>
      </c>
      <c r="B1786" s="58" t="s">
        <v>1834</v>
      </c>
      <c r="C1786" s="58">
        <v>519</v>
      </c>
      <c r="D1786" s="58">
        <v>33903000000</v>
      </c>
      <c r="E1786" s="59">
        <v>150010020000</v>
      </c>
      <c r="F1786" s="136" t="s">
        <v>1246</v>
      </c>
      <c r="G1786" s="3">
        <f>5*12</f>
        <v>60</v>
      </c>
      <c r="H1786" s="138">
        <f>G1786*2.42</f>
        <v>145.2</v>
      </c>
      <c r="I1786" s="3" t="s">
        <v>1837</v>
      </c>
      <c r="J1786" s="3" t="s">
        <v>494</v>
      </c>
    </row>
    <row r="1787" s="2" customFormat="1" spans="1:10">
      <c r="A1787" s="57" t="s">
        <v>14</v>
      </c>
      <c r="B1787" s="58" t="s">
        <v>1834</v>
      </c>
      <c r="C1787" s="58">
        <v>519</v>
      </c>
      <c r="D1787" s="58">
        <v>33903000000</v>
      </c>
      <c r="E1787" s="59">
        <v>150010020000</v>
      </c>
      <c r="F1787" s="136" t="s">
        <v>314</v>
      </c>
      <c r="G1787" s="3">
        <f>(2*64)*12</f>
        <v>1536</v>
      </c>
      <c r="H1787" s="138">
        <f>G1787*1.03</f>
        <v>1582.08</v>
      </c>
      <c r="I1787" s="3" t="s">
        <v>1837</v>
      </c>
      <c r="J1787" s="3" t="s">
        <v>494</v>
      </c>
    </row>
    <row r="1788" s="2" customFormat="1" spans="1:10">
      <c r="A1788" s="57" t="s">
        <v>14</v>
      </c>
      <c r="B1788" s="58" t="s">
        <v>1834</v>
      </c>
      <c r="C1788" s="58">
        <v>519</v>
      </c>
      <c r="D1788" s="58">
        <v>33903000000</v>
      </c>
      <c r="E1788" s="59">
        <v>150010020000</v>
      </c>
      <c r="F1788" s="136" t="s">
        <v>316</v>
      </c>
      <c r="G1788" s="3">
        <f>240/5</f>
        <v>48</v>
      </c>
      <c r="H1788" s="138">
        <f>G1788*7.69</f>
        <v>369.12</v>
      </c>
      <c r="I1788" s="3" t="s">
        <v>1837</v>
      </c>
      <c r="J1788" s="3" t="s">
        <v>494</v>
      </c>
    </row>
    <row r="1789" s="2" customFormat="1" spans="1:10">
      <c r="A1789" s="57" t="s">
        <v>14</v>
      </c>
      <c r="B1789" s="58" t="s">
        <v>1834</v>
      </c>
      <c r="C1789" s="58">
        <v>519</v>
      </c>
      <c r="D1789" s="58">
        <v>33903000000</v>
      </c>
      <c r="E1789" s="59">
        <v>150010020000</v>
      </c>
      <c r="F1789" s="136" t="s">
        <v>1251</v>
      </c>
      <c r="G1789" s="3">
        <v>10</v>
      </c>
      <c r="H1789" s="138">
        <f>G1789*5.69</f>
        <v>56.9</v>
      </c>
      <c r="I1789" s="3" t="s">
        <v>1837</v>
      </c>
      <c r="J1789" s="3" t="s">
        <v>494</v>
      </c>
    </row>
    <row r="1790" s="2" customFormat="1" spans="1:10">
      <c r="A1790" s="57" t="s">
        <v>14</v>
      </c>
      <c r="B1790" s="58" t="s">
        <v>1834</v>
      </c>
      <c r="C1790" s="58">
        <v>519</v>
      </c>
      <c r="D1790" s="58">
        <v>33903000000</v>
      </c>
      <c r="E1790" s="59">
        <v>150010020000</v>
      </c>
      <c r="F1790" s="136" t="s">
        <v>321</v>
      </c>
      <c r="G1790" s="3">
        <v>3</v>
      </c>
      <c r="H1790" s="138">
        <f>3*7.69</f>
        <v>23.07</v>
      </c>
      <c r="I1790" s="3" t="s">
        <v>1837</v>
      </c>
      <c r="J1790" s="3" t="s">
        <v>494</v>
      </c>
    </row>
    <row r="1791" s="2" customFormat="1" spans="1:10">
      <c r="A1791" s="57" t="s">
        <v>14</v>
      </c>
      <c r="B1791" s="58" t="s">
        <v>1834</v>
      </c>
      <c r="C1791" s="58">
        <v>519</v>
      </c>
      <c r="D1791" s="58">
        <v>33903000000</v>
      </c>
      <c r="E1791" s="59">
        <v>150010020000</v>
      </c>
      <c r="F1791" s="136" t="s">
        <v>1253</v>
      </c>
      <c r="G1791" s="3">
        <f>3*4</f>
        <v>12</v>
      </c>
      <c r="H1791" s="138">
        <f>G1791*17.96</f>
        <v>215.52</v>
      </c>
      <c r="I1791" s="3" t="s">
        <v>1837</v>
      </c>
      <c r="J1791" s="3" t="s">
        <v>494</v>
      </c>
    </row>
    <row r="1792" s="2" customFormat="1" spans="1:10">
      <c r="A1792" s="57" t="s">
        <v>14</v>
      </c>
      <c r="B1792" s="58" t="s">
        <v>1834</v>
      </c>
      <c r="C1792" s="58">
        <v>519</v>
      </c>
      <c r="D1792" s="58">
        <v>33903000000</v>
      </c>
      <c r="E1792" s="59">
        <v>150010020000</v>
      </c>
      <c r="F1792" s="136" t="s">
        <v>324</v>
      </c>
      <c r="G1792" s="3">
        <f>3*4</f>
        <v>12</v>
      </c>
      <c r="H1792" s="138">
        <f>G1792*9.18</f>
        <v>110.16</v>
      </c>
      <c r="I1792" s="3" t="s">
        <v>1837</v>
      </c>
      <c r="J1792" s="3" t="s">
        <v>494</v>
      </c>
    </row>
    <row r="1793" s="2" customFormat="1" spans="1:10">
      <c r="A1793" s="57" t="s">
        <v>14</v>
      </c>
      <c r="B1793" s="58" t="s">
        <v>1834</v>
      </c>
      <c r="C1793" s="58">
        <v>519</v>
      </c>
      <c r="D1793" s="58">
        <v>33903000000</v>
      </c>
      <c r="E1793" s="59">
        <v>150010020000</v>
      </c>
      <c r="F1793" s="136" t="s">
        <v>1846</v>
      </c>
      <c r="G1793" s="3">
        <v>12</v>
      </c>
      <c r="H1793" s="138">
        <f>G1793*26.99</f>
        <v>323.88</v>
      </c>
      <c r="I1793" s="3" t="s">
        <v>1837</v>
      </c>
      <c r="J1793" s="3" t="s">
        <v>494</v>
      </c>
    </row>
    <row r="1794" s="2" customFormat="1" spans="1:10">
      <c r="A1794" s="57" t="s">
        <v>14</v>
      </c>
      <c r="B1794" s="58" t="s">
        <v>1834</v>
      </c>
      <c r="C1794" s="58">
        <v>519</v>
      </c>
      <c r="D1794" s="58">
        <v>33903000000</v>
      </c>
      <c r="E1794" s="59">
        <v>150010020000</v>
      </c>
      <c r="F1794" s="136" t="s">
        <v>1847</v>
      </c>
      <c r="G1794" s="3">
        <v>12</v>
      </c>
      <c r="H1794" s="138">
        <f>G1794*10.69</f>
        <v>128.28</v>
      </c>
      <c r="I1794" s="3" t="s">
        <v>1837</v>
      </c>
      <c r="J1794" s="3" t="s">
        <v>494</v>
      </c>
    </row>
    <row r="1795" s="2" customFormat="1" spans="1:10">
      <c r="A1795" s="57" t="s">
        <v>14</v>
      </c>
      <c r="B1795" s="58" t="s">
        <v>1834</v>
      </c>
      <c r="C1795" s="58">
        <v>519</v>
      </c>
      <c r="D1795" s="58">
        <v>33903000000</v>
      </c>
      <c r="E1795" s="59">
        <v>150010020000</v>
      </c>
      <c r="F1795" s="136" t="s">
        <v>332</v>
      </c>
      <c r="G1795" s="3">
        <v>2</v>
      </c>
      <c r="H1795" s="138">
        <v>16.42</v>
      </c>
      <c r="I1795" s="3" t="s">
        <v>1837</v>
      </c>
      <c r="J1795" s="3" t="s">
        <v>494</v>
      </c>
    </row>
    <row r="1796" s="2" customFormat="1" spans="1:10">
      <c r="A1796" s="57" t="s">
        <v>14</v>
      </c>
      <c r="B1796" s="58" t="s">
        <v>1834</v>
      </c>
      <c r="C1796" s="58">
        <v>519</v>
      </c>
      <c r="D1796" s="58">
        <v>33903000000</v>
      </c>
      <c r="E1796" s="59">
        <v>150010020000</v>
      </c>
      <c r="F1796" s="136" t="s">
        <v>90</v>
      </c>
      <c r="G1796" s="3">
        <v>2</v>
      </c>
      <c r="H1796" s="138">
        <f>G1796*10.11</f>
        <v>20.22</v>
      </c>
      <c r="I1796" s="3" t="s">
        <v>1837</v>
      </c>
      <c r="J1796" s="3" t="s">
        <v>494</v>
      </c>
    </row>
    <row r="1797" s="2" customFormat="1" spans="1:10">
      <c r="A1797" s="57" t="s">
        <v>14</v>
      </c>
      <c r="B1797" s="58" t="s">
        <v>1834</v>
      </c>
      <c r="C1797" s="58">
        <v>519</v>
      </c>
      <c r="D1797" s="58">
        <v>33903000000</v>
      </c>
      <c r="E1797" s="59">
        <v>150010020000</v>
      </c>
      <c r="F1797" s="136" t="s">
        <v>1262</v>
      </c>
      <c r="G1797" s="3">
        <v>2</v>
      </c>
      <c r="H1797" s="139">
        <f>G1797*3.57</f>
        <v>7.14</v>
      </c>
      <c r="I1797" s="3" t="s">
        <v>1837</v>
      </c>
      <c r="J1797" s="144" t="s">
        <v>494</v>
      </c>
    </row>
    <row r="1798" s="2" customFormat="1" spans="1:10">
      <c r="A1798" s="57" t="s">
        <v>14</v>
      </c>
      <c r="B1798" s="58" t="s">
        <v>1834</v>
      </c>
      <c r="C1798" s="58">
        <v>519</v>
      </c>
      <c r="D1798" s="58">
        <v>33903000000</v>
      </c>
      <c r="E1798" s="59">
        <v>150010020000</v>
      </c>
      <c r="F1798" s="136" t="s">
        <v>1848</v>
      </c>
      <c r="G1798" s="3">
        <f t="shared" ref="G1798:G1802" si="0">2*12</f>
        <v>24</v>
      </c>
      <c r="H1798" s="138">
        <f>G1798*10.99</f>
        <v>263.76</v>
      </c>
      <c r="I1798" s="3" t="s">
        <v>1837</v>
      </c>
      <c r="J1798" s="144" t="s">
        <v>494</v>
      </c>
    </row>
    <row r="1799" s="2" customFormat="1" spans="1:10">
      <c r="A1799" s="57" t="s">
        <v>14</v>
      </c>
      <c r="B1799" s="58" t="s">
        <v>1834</v>
      </c>
      <c r="C1799" s="58">
        <v>519</v>
      </c>
      <c r="D1799" s="58">
        <v>33903000000</v>
      </c>
      <c r="E1799" s="59">
        <v>150010020000</v>
      </c>
      <c r="F1799" s="136" t="s">
        <v>1264</v>
      </c>
      <c r="G1799" s="3">
        <f t="shared" si="0"/>
        <v>24</v>
      </c>
      <c r="H1799" s="138">
        <v>27.78</v>
      </c>
      <c r="I1799" s="3" t="s">
        <v>1837</v>
      </c>
      <c r="J1799" s="144" t="s">
        <v>494</v>
      </c>
    </row>
    <row r="1800" s="2" customFormat="1" spans="1:10">
      <c r="A1800" s="57" t="s">
        <v>14</v>
      </c>
      <c r="B1800" s="58" t="s">
        <v>1834</v>
      </c>
      <c r="C1800" s="58">
        <v>519</v>
      </c>
      <c r="D1800" s="58">
        <v>33903000000</v>
      </c>
      <c r="E1800" s="59">
        <v>150010020000</v>
      </c>
      <c r="F1800" s="136" t="s">
        <v>1263</v>
      </c>
      <c r="G1800" s="3">
        <f>10*12</f>
        <v>120</v>
      </c>
      <c r="H1800" s="138">
        <f>G1800*5.55</f>
        <v>666</v>
      </c>
      <c r="I1800" s="3" t="s">
        <v>1837</v>
      </c>
      <c r="J1800" s="144" t="s">
        <v>494</v>
      </c>
    </row>
    <row r="1801" s="2" customFormat="1" spans="1:10">
      <c r="A1801" s="57" t="s">
        <v>14</v>
      </c>
      <c r="B1801" s="58" t="s">
        <v>1834</v>
      </c>
      <c r="C1801" s="58">
        <v>519</v>
      </c>
      <c r="D1801" s="58">
        <v>33903000000</v>
      </c>
      <c r="E1801" s="59">
        <v>150010020000</v>
      </c>
      <c r="F1801" s="136" t="s">
        <v>1259</v>
      </c>
      <c r="G1801" s="3">
        <f>10*12</f>
        <v>120</v>
      </c>
      <c r="H1801" s="138">
        <f>G1801*0.48</f>
        <v>57.6</v>
      </c>
      <c r="I1801" s="3" t="s">
        <v>1837</v>
      </c>
      <c r="J1801" s="144" t="s">
        <v>494</v>
      </c>
    </row>
    <row r="1802" s="2" customFormat="1" spans="1:10">
      <c r="A1802" s="57" t="s">
        <v>14</v>
      </c>
      <c r="B1802" s="58" t="s">
        <v>1834</v>
      </c>
      <c r="C1802" s="58">
        <v>519</v>
      </c>
      <c r="D1802" s="58">
        <v>33903000000</v>
      </c>
      <c r="E1802" s="59">
        <v>150010020000</v>
      </c>
      <c r="F1802" s="136" t="s">
        <v>1849</v>
      </c>
      <c r="G1802" s="3">
        <f t="shared" si="0"/>
        <v>24</v>
      </c>
      <c r="H1802" s="138">
        <f>G1802*12.46</f>
        <v>299.04</v>
      </c>
      <c r="I1802" s="3" t="s">
        <v>1837</v>
      </c>
      <c r="J1802" s="144" t="s">
        <v>494</v>
      </c>
    </row>
    <row r="1803" s="2" customFormat="1" spans="1:10">
      <c r="A1803" s="57" t="s">
        <v>14</v>
      </c>
      <c r="B1803" s="58" t="s">
        <v>1834</v>
      </c>
      <c r="C1803" s="58">
        <v>519</v>
      </c>
      <c r="D1803" s="58">
        <v>33903000000</v>
      </c>
      <c r="E1803" s="59">
        <v>150010020000</v>
      </c>
      <c r="F1803" s="136" t="s">
        <v>1850</v>
      </c>
      <c r="G1803" s="3">
        <v>12</v>
      </c>
      <c r="H1803" s="138">
        <f>G1803*9.8</f>
        <v>117.6</v>
      </c>
      <c r="I1803" s="3" t="s">
        <v>1837</v>
      </c>
      <c r="J1803" s="144" t="s">
        <v>494</v>
      </c>
    </row>
    <row r="1804" s="2" customFormat="1" spans="1:10">
      <c r="A1804" s="57" t="s">
        <v>14</v>
      </c>
      <c r="B1804" s="58" t="s">
        <v>1834</v>
      </c>
      <c r="C1804" s="58">
        <v>519</v>
      </c>
      <c r="D1804" s="58">
        <v>33903000000</v>
      </c>
      <c r="E1804" s="59">
        <v>150010020000</v>
      </c>
      <c r="F1804" s="136" t="s">
        <v>1851</v>
      </c>
      <c r="G1804" s="3">
        <f>2*12</f>
        <v>24</v>
      </c>
      <c r="H1804" s="138">
        <f>G1804*1.81</f>
        <v>43.44</v>
      </c>
      <c r="I1804" s="3" t="s">
        <v>1837</v>
      </c>
      <c r="J1804" s="144" t="s">
        <v>494</v>
      </c>
    </row>
    <row r="1805" s="2" customFormat="1" spans="1:10">
      <c r="A1805" s="57" t="s">
        <v>14</v>
      </c>
      <c r="B1805" s="58" t="s">
        <v>1834</v>
      </c>
      <c r="C1805" s="58">
        <v>519</v>
      </c>
      <c r="D1805" s="58">
        <v>33903000000</v>
      </c>
      <c r="E1805" s="59">
        <v>150010020000</v>
      </c>
      <c r="F1805" s="136" t="s">
        <v>1261</v>
      </c>
      <c r="G1805" s="3">
        <f>4*12</f>
        <v>48</v>
      </c>
      <c r="H1805" s="138">
        <f>G1805*1.3</f>
        <v>62.4</v>
      </c>
      <c r="I1805" s="3" t="s">
        <v>1837</v>
      </c>
      <c r="J1805" s="144" t="s">
        <v>494</v>
      </c>
    </row>
    <row r="1806" s="2" customFormat="1" spans="1:10">
      <c r="A1806" s="57" t="s">
        <v>14</v>
      </c>
      <c r="B1806" s="58" t="s">
        <v>1834</v>
      </c>
      <c r="C1806" s="58">
        <v>519</v>
      </c>
      <c r="D1806" s="58">
        <v>33903000000</v>
      </c>
      <c r="E1806" s="59">
        <v>150010020000</v>
      </c>
      <c r="F1806" s="136" t="s">
        <v>1852</v>
      </c>
      <c r="G1806" s="3">
        <f>12</f>
        <v>12</v>
      </c>
      <c r="H1806" s="138">
        <f>G1806*18.54</f>
        <v>222.48</v>
      </c>
      <c r="I1806" s="3" t="s">
        <v>1837</v>
      </c>
      <c r="J1806" s="144" t="s">
        <v>494</v>
      </c>
    </row>
    <row r="1807" s="2" customFormat="1" spans="1:10">
      <c r="A1807" s="57" t="s">
        <v>14</v>
      </c>
      <c r="B1807" s="58" t="s">
        <v>1834</v>
      </c>
      <c r="C1807" s="58">
        <v>519</v>
      </c>
      <c r="D1807" s="58">
        <v>33903000000</v>
      </c>
      <c r="E1807" s="59">
        <v>150010020000</v>
      </c>
      <c r="F1807" s="136" t="s">
        <v>1260</v>
      </c>
      <c r="G1807" s="3">
        <f>20*12</f>
        <v>240</v>
      </c>
      <c r="H1807" s="139">
        <f>G1807*0.28</f>
        <v>67.2</v>
      </c>
      <c r="I1807" s="3" t="s">
        <v>1837</v>
      </c>
      <c r="J1807" s="144" t="s">
        <v>494</v>
      </c>
    </row>
    <row r="1808" s="2" customFormat="1" spans="1:10">
      <c r="A1808" s="57" t="s">
        <v>14</v>
      </c>
      <c r="B1808" s="58" t="s">
        <v>1834</v>
      </c>
      <c r="C1808" s="58">
        <v>519</v>
      </c>
      <c r="D1808" s="58">
        <v>33903000000</v>
      </c>
      <c r="E1808" s="59">
        <v>150010020000</v>
      </c>
      <c r="F1808" s="136" t="s">
        <v>1267</v>
      </c>
      <c r="G1808" s="3">
        <v>12</v>
      </c>
      <c r="H1808" s="138">
        <f>G1808*1.85</f>
        <v>22.2</v>
      </c>
      <c r="I1808" s="3" t="s">
        <v>1837</v>
      </c>
      <c r="J1808" s="144" t="s">
        <v>494</v>
      </c>
    </row>
    <row r="1809" s="2" customFormat="1" spans="1:10">
      <c r="A1809" s="57" t="s">
        <v>14</v>
      </c>
      <c r="B1809" s="58" t="s">
        <v>1834</v>
      </c>
      <c r="C1809" s="58">
        <v>519</v>
      </c>
      <c r="D1809" s="58">
        <v>33903000000</v>
      </c>
      <c r="E1809" s="59">
        <v>150010020000</v>
      </c>
      <c r="F1809" s="136" t="s">
        <v>1853</v>
      </c>
      <c r="G1809" s="3">
        <f t="shared" ref="G1809:G1812" si="1">2*12</f>
        <v>24</v>
      </c>
      <c r="H1809" s="138">
        <f>G1809*1.09</f>
        <v>26.16</v>
      </c>
      <c r="I1809" s="3" t="s">
        <v>1837</v>
      </c>
      <c r="J1809" s="144" t="s">
        <v>494</v>
      </c>
    </row>
    <row r="1810" s="2" customFormat="1" spans="1:10">
      <c r="A1810" s="57" t="s">
        <v>14</v>
      </c>
      <c r="B1810" s="58" t="s">
        <v>1834</v>
      </c>
      <c r="C1810" s="58">
        <v>519</v>
      </c>
      <c r="D1810" s="58">
        <v>33903000000</v>
      </c>
      <c r="E1810" s="59">
        <v>150010020000</v>
      </c>
      <c r="F1810" s="136" t="s">
        <v>1854</v>
      </c>
      <c r="G1810" s="3">
        <f t="shared" si="1"/>
        <v>24</v>
      </c>
      <c r="H1810" s="138">
        <f>G1810*1.2</f>
        <v>28.8</v>
      </c>
      <c r="I1810" s="3" t="s">
        <v>1837</v>
      </c>
      <c r="J1810" s="144" t="s">
        <v>494</v>
      </c>
    </row>
    <row r="1811" s="2" customFormat="1" spans="1:10">
      <c r="A1811" s="57" t="s">
        <v>14</v>
      </c>
      <c r="B1811" s="58" t="s">
        <v>1834</v>
      </c>
      <c r="C1811" s="58">
        <v>519</v>
      </c>
      <c r="D1811" s="58">
        <v>33903000000</v>
      </c>
      <c r="E1811" s="59">
        <v>150010020000</v>
      </c>
      <c r="F1811" s="136" t="s">
        <v>1256</v>
      </c>
      <c r="G1811" s="3">
        <f>25*12</f>
        <v>300</v>
      </c>
      <c r="H1811" s="138">
        <f>3.09*G1811</f>
        <v>927</v>
      </c>
      <c r="I1811" s="3" t="s">
        <v>1837</v>
      </c>
      <c r="J1811" s="144" t="s">
        <v>494</v>
      </c>
    </row>
    <row r="1812" s="2" customFormat="1" spans="1:10">
      <c r="A1812" s="57" t="s">
        <v>14</v>
      </c>
      <c r="B1812" s="58" t="s">
        <v>1834</v>
      </c>
      <c r="C1812" s="58">
        <v>519</v>
      </c>
      <c r="D1812" s="58">
        <v>33903000000</v>
      </c>
      <c r="E1812" s="59">
        <v>150010020000</v>
      </c>
      <c r="F1812" s="136" t="s">
        <v>1257</v>
      </c>
      <c r="G1812" s="3">
        <f t="shared" si="1"/>
        <v>24</v>
      </c>
      <c r="H1812" s="138">
        <f>G1812*4.52</f>
        <v>108.48</v>
      </c>
      <c r="I1812" s="3" t="s">
        <v>1837</v>
      </c>
      <c r="J1812" s="144" t="s">
        <v>494</v>
      </c>
    </row>
    <row r="1813" s="2" customFormat="1" spans="1:10">
      <c r="A1813" s="57" t="s">
        <v>14</v>
      </c>
      <c r="B1813" s="58" t="s">
        <v>1834</v>
      </c>
      <c r="C1813" s="58">
        <v>519</v>
      </c>
      <c r="D1813" s="58">
        <v>33903000000</v>
      </c>
      <c r="E1813" s="59">
        <v>150010020000</v>
      </c>
      <c r="F1813" s="136" t="s">
        <v>1855</v>
      </c>
      <c r="G1813" s="3">
        <f>3*12</f>
        <v>36</v>
      </c>
      <c r="H1813" s="138">
        <f>G1813*1.34</f>
        <v>48.24</v>
      </c>
      <c r="I1813" s="3" t="s">
        <v>1837</v>
      </c>
      <c r="J1813" s="144" t="s">
        <v>494</v>
      </c>
    </row>
    <row r="1814" s="2" customFormat="1" spans="1:10">
      <c r="A1814" s="57" t="s">
        <v>14</v>
      </c>
      <c r="B1814" s="58" t="s">
        <v>1834</v>
      </c>
      <c r="C1814" s="58">
        <v>519</v>
      </c>
      <c r="D1814" s="58">
        <v>33903000000</v>
      </c>
      <c r="E1814" s="59">
        <v>150010020000</v>
      </c>
      <c r="F1814" s="136" t="s">
        <v>1856</v>
      </c>
      <c r="G1814" s="3">
        <f>10*12</f>
        <v>120</v>
      </c>
      <c r="H1814" s="138">
        <f>G1814*25</f>
        <v>3000</v>
      </c>
      <c r="I1814" s="3" t="s">
        <v>1837</v>
      </c>
      <c r="J1814" s="144" t="s">
        <v>494</v>
      </c>
    </row>
    <row r="1815" s="2" customFormat="1" spans="1:10">
      <c r="A1815" s="57" t="s">
        <v>14</v>
      </c>
      <c r="B1815" s="58" t="s">
        <v>1834</v>
      </c>
      <c r="C1815" s="58">
        <v>519</v>
      </c>
      <c r="D1815" s="58">
        <v>33903000000</v>
      </c>
      <c r="E1815" s="59">
        <v>150010020000</v>
      </c>
      <c r="F1815" s="136" t="s">
        <v>1857</v>
      </c>
      <c r="G1815" s="3">
        <f>8*12</f>
        <v>96</v>
      </c>
      <c r="H1815" s="138">
        <f>G1815*2.96</f>
        <v>284.16</v>
      </c>
      <c r="I1815" s="3" t="s">
        <v>1837</v>
      </c>
      <c r="J1815" s="144" t="s">
        <v>494</v>
      </c>
    </row>
    <row r="1816" s="2" customFormat="1" spans="1:10">
      <c r="A1816" s="57" t="s">
        <v>14</v>
      </c>
      <c r="B1816" s="58" t="s">
        <v>1834</v>
      </c>
      <c r="C1816" s="58">
        <v>519</v>
      </c>
      <c r="D1816" s="58">
        <v>33903000000</v>
      </c>
      <c r="E1816" s="59">
        <v>150010020000</v>
      </c>
      <c r="F1816" s="136" t="s">
        <v>1858</v>
      </c>
      <c r="G1816" s="3">
        <f>5*12</f>
        <v>60</v>
      </c>
      <c r="H1816" s="138">
        <f>G1816*12.6</f>
        <v>756</v>
      </c>
      <c r="I1816" s="3" t="s">
        <v>1837</v>
      </c>
      <c r="J1816" s="144" t="s">
        <v>494</v>
      </c>
    </row>
    <row r="1817" s="2" customFormat="1" spans="1:10">
      <c r="A1817" s="57" t="s">
        <v>14</v>
      </c>
      <c r="B1817" s="58" t="s">
        <v>1834</v>
      </c>
      <c r="C1817" s="58">
        <v>519</v>
      </c>
      <c r="D1817" s="58">
        <v>33903000000</v>
      </c>
      <c r="E1817" s="59">
        <v>150010020000</v>
      </c>
      <c r="F1817" s="136" t="s">
        <v>1859</v>
      </c>
      <c r="G1817" s="3">
        <v>24</v>
      </c>
      <c r="H1817" s="138">
        <f>G1817*20.48</f>
        <v>491.52</v>
      </c>
      <c r="I1817" s="3" t="s">
        <v>1837</v>
      </c>
      <c r="J1817" s="144" t="s">
        <v>494</v>
      </c>
    </row>
    <row r="1818" s="2" customFormat="1" spans="1:10">
      <c r="A1818" s="57" t="s">
        <v>14</v>
      </c>
      <c r="B1818" s="58" t="s">
        <v>1834</v>
      </c>
      <c r="C1818" s="58">
        <v>519</v>
      </c>
      <c r="D1818" s="58">
        <v>33903000000</v>
      </c>
      <c r="E1818" s="59">
        <v>150010020000</v>
      </c>
      <c r="F1818" s="136" t="s">
        <v>56</v>
      </c>
      <c r="G1818" s="3">
        <f>20*12</f>
        <v>240</v>
      </c>
      <c r="H1818" s="139">
        <f>G1818*2.2</f>
        <v>528</v>
      </c>
      <c r="I1818" s="3" t="s">
        <v>1837</v>
      </c>
      <c r="J1818" s="144" t="s">
        <v>494</v>
      </c>
    </row>
    <row r="1819" s="2" customFormat="1" spans="1:10">
      <c r="A1819" s="57" t="s">
        <v>14</v>
      </c>
      <c r="B1819" s="58" t="s">
        <v>1834</v>
      </c>
      <c r="C1819" s="58">
        <v>519</v>
      </c>
      <c r="D1819" s="58">
        <v>33903000000</v>
      </c>
      <c r="E1819" s="59">
        <v>150010020000</v>
      </c>
      <c r="F1819" s="136" t="s">
        <v>1860</v>
      </c>
      <c r="G1819" s="3">
        <f>10*12</f>
        <v>120</v>
      </c>
      <c r="H1819" s="138">
        <f>G1819*65.6</f>
        <v>7872</v>
      </c>
      <c r="I1819" s="3" t="s">
        <v>1837</v>
      </c>
      <c r="J1819" s="144" t="s">
        <v>494</v>
      </c>
    </row>
    <row r="1820" s="2" customFormat="1" spans="1:10">
      <c r="A1820" s="57" t="s">
        <v>14</v>
      </c>
      <c r="B1820" s="58" t="s">
        <v>1834</v>
      </c>
      <c r="C1820" s="58">
        <v>519</v>
      </c>
      <c r="D1820" s="58">
        <v>33903000000</v>
      </c>
      <c r="E1820" s="59">
        <v>150010020000</v>
      </c>
      <c r="F1820" s="136" t="s">
        <v>1861</v>
      </c>
      <c r="G1820" s="3">
        <v>24</v>
      </c>
      <c r="H1820" s="138">
        <f>G1820*0.83</f>
        <v>19.92</v>
      </c>
      <c r="I1820" s="3" t="s">
        <v>1837</v>
      </c>
      <c r="J1820" s="144" t="s">
        <v>494</v>
      </c>
    </row>
    <row r="1821" s="2" customFormat="1" spans="1:10">
      <c r="A1821" s="57" t="s">
        <v>14</v>
      </c>
      <c r="B1821" s="58" t="s">
        <v>1834</v>
      </c>
      <c r="C1821" s="58">
        <v>519</v>
      </c>
      <c r="D1821" s="58">
        <v>33903000000</v>
      </c>
      <c r="E1821" s="59">
        <v>150010020000</v>
      </c>
      <c r="F1821" s="136" t="s">
        <v>1265</v>
      </c>
      <c r="G1821" s="3">
        <f>2*12</f>
        <v>24</v>
      </c>
      <c r="H1821" s="138">
        <f>G1821*2.79</f>
        <v>66.96</v>
      </c>
      <c r="I1821" s="3" t="s">
        <v>1837</v>
      </c>
      <c r="J1821" s="144" t="s">
        <v>494</v>
      </c>
    </row>
    <row r="1822" s="2" customFormat="1" spans="1:10">
      <c r="A1822" s="57" t="s">
        <v>14</v>
      </c>
      <c r="B1822" s="58" t="s">
        <v>1834</v>
      </c>
      <c r="C1822" s="58">
        <v>519</v>
      </c>
      <c r="D1822" s="58">
        <v>33903000000</v>
      </c>
      <c r="E1822" s="59">
        <v>150010020000</v>
      </c>
      <c r="F1822" s="140" t="s">
        <v>171</v>
      </c>
      <c r="G1822" s="141" t="s">
        <v>1862</v>
      </c>
      <c r="H1822" s="142">
        <f>G1822*4.28</f>
        <v>8.56</v>
      </c>
      <c r="I1822" s="3" t="s">
        <v>1837</v>
      </c>
      <c r="J1822" s="144" t="s">
        <v>494</v>
      </c>
    </row>
    <row r="1823" s="2" customFormat="1" spans="1:10">
      <c r="A1823" s="57" t="s">
        <v>14</v>
      </c>
      <c r="B1823" s="58" t="s">
        <v>1834</v>
      </c>
      <c r="C1823" s="58">
        <v>519</v>
      </c>
      <c r="D1823" s="58">
        <v>33903000000</v>
      </c>
      <c r="E1823" s="59">
        <v>150010020000</v>
      </c>
      <c r="F1823" s="57" t="s">
        <v>1173</v>
      </c>
      <c r="G1823" s="3">
        <v>12</v>
      </c>
      <c r="H1823" s="138">
        <f>G1823*15.24</f>
        <v>182.88</v>
      </c>
      <c r="I1823" s="3" t="s">
        <v>1837</v>
      </c>
      <c r="J1823" s="144" t="s">
        <v>494</v>
      </c>
    </row>
    <row r="1824" s="2" customFormat="1" spans="1:10">
      <c r="A1824" s="57" t="s">
        <v>14</v>
      </c>
      <c r="B1824" s="58" t="s">
        <v>1834</v>
      </c>
      <c r="C1824" s="58">
        <v>519</v>
      </c>
      <c r="D1824" s="58">
        <v>33903000000</v>
      </c>
      <c r="E1824" s="59">
        <v>150010020000</v>
      </c>
      <c r="F1824" s="143" t="s">
        <v>185</v>
      </c>
      <c r="G1824" s="144">
        <f>5*12</f>
        <v>60</v>
      </c>
      <c r="H1824" s="138">
        <f>G1824*2.19</f>
        <v>131.4</v>
      </c>
      <c r="I1824" s="3" t="s">
        <v>1837</v>
      </c>
      <c r="J1824" s="144" t="s">
        <v>494</v>
      </c>
    </row>
    <row r="1825" s="2" customFormat="1" spans="1:10">
      <c r="A1825" s="57" t="s">
        <v>14</v>
      </c>
      <c r="B1825" s="58" t="s">
        <v>1834</v>
      </c>
      <c r="C1825" s="58">
        <v>519</v>
      </c>
      <c r="D1825" s="58">
        <v>33903000000</v>
      </c>
      <c r="E1825" s="59">
        <v>150010020000</v>
      </c>
      <c r="F1825" s="69" t="s">
        <v>257</v>
      </c>
      <c r="G1825" s="145" t="s">
        <v>1863</v>
      </c>
      <c r="H1825" s="146">
        <f>G1825*0.8</f>
        <v>96</v>
      </c>
      <c r="I1825" s="3" t="s">
        <v>1837</v>
      </c>
      <c r="J1825" s="144" t="s">
        <v>494</v>
      </c>
    </row>
    <row r="1826" s="2" customFormat="1" spans="1:10">
      <c r="A1826" s="57" t="s">
        <v>14</v>
      </c>
      <c r="B1826" s="58" t="s">
        <v>1834</v>
      </c>
      <c r="C1826" s="58">
        <v>519</v>
      </c>
      <c r="D1826" s="58">
        <v>33903000000</v>
      </c>
      <c r="E1826" s="59">
        <v>150010020000</v>
      </c>
      <c r="F1826" s="57" t="s">
        <v>1864</v>
      </c>
      <c r="G1826" s="147">
        <v>12</v>
      </c>
      <c r="H1826" s="146">
        <f>G1826*6.74</f>
        <v>80.88</v>
      </c>
      <c r="I1826" s="3" t="s">
        <v>1837</v>
      </c>
      <c r="J1826" s="144" t="s">
        <v>494</v>
      </c>
    </row>
    <row r="1827" s="2" customFormat="1" spans="1:10">
      <c r="A1827" s="57" t="s">
        <v>14</v>
      </c>
      <c r="B1827" s="58" t="s">
        <v>1834</v>
      </c>
      <c r="C1827" s="58">
        <v>519</v>
      </c>
      <c r="D1827" s="58">
        <v>33903000000</v>
      </c>
      <c r="E1827" s="59">
        <v>150010020000</v>
      </c>
      <c r="F1827" s="136" t="s">
        <v>1865</v>
      </c>
      <c r="G1827" s="148">
        <v>24</v>
      </c>
      <c r="H1827" s="149">
        <f>G1827*43</f>
        <v>1032</v>
      </c>
      <c r="I1827" s="3" t="s">
        <v>1837</v>
      </c>
      <c r="J1827" s="144" t="s">
        <v>494</v>
      </c>
    </row>
    <row r="1828" s="2" customFormat="1" spans="1:10">
      <c r="A1828" s="57" t="s">
        <v>14</v>
      </c>
      <c r="B1828" s="58" t="s">
        <v>1834</v>
      </c>
      <c r="C1828" s="58">
        <v>519</v>
      </c>
      <c r="D1828" s="58">
        <v>33903000000</v>
      </c>
      <c r="E1828" s="59">
        <v>150010020000</v>
      </c>
      <c r="F1828" s="140" t="s">
        <v>261</v>
      </c>
      <c r="G1828" s="3">
        <f>20*12</f>
        <v>240</v>
      </c>
      <c r="H1828" s="146">
        <f>G1828*0.26</f>
        <v>62.4</v>
      </c>
      <c r="I1828" s="3" t="s">
        <v>1837</v>
      </c>
      <c r="J1828" s="144" t="s">
        <v>494</v>
      </c>
    </row>
    <row r="1829" s="2" customFormat="1" spans="1:10">
      <c r="A1829" s="57" t="s">
        <v>14</v>
      </c>
      <c r="B1829" s="58" t="s">
        <v>1834</v>
      </c>
      <c r="C1829" s="58">
        <v>519</v>
      </c>
      <c r="D1829" s="58">
        <v>33903000000</v>
      </c>
      <c r="E1829" s="59">
        <v>150010020000</v>
      </c>
      <c r="F1829" s="46" t="s">
        <v>409</v>
      </c>
      <c r="G1829" s="3">
        <v>12</v>
      </c>
      <c r="H1829" s="146">
        <f>G1829*6.2</f>
        <v>74.4</v>
      </c>
      <c r="I1829" s="3" t="s">
        <v>1837</v>
      </c>
      <c r="J1829" s="144" t="s">
        <v>494</v>
      </c>
    </row>
    <row r="1830" s="2" customFormat="1" spans="1:10">
      <c r="A1830" s="57" t="s">
        <v>14</v>
      </c>
      <c r="B1830" s="58" t="s">
        <v>1834</v>
      </c>
      <c r="C1830" s="58">
        <v>519</v>
      </c>
      <c r="D1830" s="58">
        <v>33903000000</v>
      </c>
      <c r="E1830" s="59">
        <v>150010020000</v>
      </c>
      <c r="F1830" s="43" t="s">
        <v>202</v>
      </c>
      <c r="G1830" s="147">
        <f>2*12</f>
        <v>24</v>
      </c>
      <c r="H1830" s="146">
        <f>G1830*2.3</f>
        <v>55.2</v>
      </c>
      <c r="I1830" s="3" t="s">
        <v>1837</v>
      </c>
      <c r="J1830" s="144" t="s">
        <v>494</v>
      </c>
    </row>
    <row r="1831" s="2" customFormat="1" spans="1:10">
      <c r="A1831" s="57" t="s">
        <v>14</v>
      </c>
      <c r="B1831" s="58" t="s">
        <v>1834</v>
      </c>
      <c r="C1831" s="58">
        <v>519</v>
      </c>
      <c r="D1831" s="58">
        <v>33903000000</v>
      </c>
      <c r="E1831" s="59">
        <v>150010020000</v>
      </c>
      <c r="F1831" s="39" t="s">
        <v>1475</v>
      </c>
      <c r="G1831" s="150" t="s">
        <v>1862</v>
      </c>
      <c r="H1831" s="146">
        <v>100</v>
      </c>
      <c r="I1831" s="3" t="s">
        <v>1837</v>
      </c>
      <c r="J1831" s="144" t="s">
        <v>494</v>
      </c>
    </row>
    <row r="1832" s="2" customFormat="1" spans="1:10">
      <c r="A1832" s="57" t="s">
        <v>14</v>
      </c>
      <c r="B1832" s="58" t="s">
        <v>1834</v>
      </c>
      <c r="C1832" s="58">
        <v>519</v>
      </c>
      <c r="D1832" s="58">
        <v>33903000000</v>
      </c>
      <c r="E1832" s="59">
        <v>150010020000</v>
      </c>
      <c r="F1832" s="57" t="s">
        <v>1866</v>
      </c>
      <c r="G1832" s="3">
        <f>2*12</f>
        <v>24</v>
      </c>
      <c r="H1832" s="146">
        <f>G1832*5.88</f>
        <v>141.12</v>
      </c>
      <c r="I1832" s="3" t="s">
        <v>1837</v>
      </c>
      <c r="J1832" s="144" t="s">
        <v>494</v>
      </c>
    </row>
    <row r="1833" s="2" customFormat="1" spans="1:10">
      <c r="A1833" s="57" t="s">
        <v>14</v>
      </c>
      <c r="B1833" s="58" t="s">
        <v>1834</v>
      </c>
      <c r="C1833" s="58">
        <v>519</v>
      </c>
      <c r="D1833" s="58">
        <v>33903000000</v>
      </c>
      <c r="E1833" s="59">
        <v>150010020000</v>
      </c>
      <c r="F1833" s="69" t="s">
        <v>217</v>
      </c>
      <c r="G1833" s="144">
        <v>12</v>
      </c>
      <c r="H1833" s="146">
        <f>G1833*6.24</f>
        <v>74.88</v>
      </c>
      <c r="I1833" s="3" t="s">
        <v>1837</v>
      </c>
      <c r="J1833" s="144" t="s">
        <v>494</v>
      </c>
    </row>
    <row r="1834" s="2" customFormat="1" spans="1:10">
      <c r="A1834" s="57" t="s">
        <v>14</v>
      </c>
      <c r="B1834" s="58" t="s">
        <v>1834</v>
      </c>
      <c r="C1834" s="58">
        <v>519</v>
      </c>
      <c r="D1834" s="58">
        <v>33903000000</v>
      </c>
      <c r="E1834" s="59">
        <v>150010020000</v>
      </c>
      <c r="F1834" s="57" t="s">
        <v>1867</v>
      </c>
      <c r="G1834" s="150" t="s">
        <v>1868</v>
      </c>
      <c r="H1834" s="146">
        <f t="shared" ref="H1834:H1836" si="2">G1834*13.31</f>
        <v>159.72</v>
      </c>
      <c r="I1834" s="3" t="s">
        <v>1837</v>
      </c>
      <c r="J1834" s="144" t="s">
        <v>494</v>
      </c>
    </row>
    <row r="1835" s="2" customFormat="1" spans="1:10">
      <c r="A1835" s="151" t="s">
        <v>14</v>
      </c>
      <c r="B1835" s="152" t="s">
        <v>1834</v>
      </c>
      <c r="C1835" s="152">
        <v>519</v>
      </c>
      <c r="D1835" s="152">
        <v>33903000000</v>
      </c>
      <c r="E1835" s="153">
        <v>150010020000</v>
      </c>
      <c r="F1835" s="151" t="s">
        <v>1869</v>
      </c>
      <c r="G1835" s="150" t="s">
        <v>1868</v>
      </c>
      <c r="H1835" s="146">
        <f t="shared" si="2"/>
        <v>159.72</v>
      </c>
      <c r="I1835" s="3" t="s">
        <v>1837</v>
      </c>
      <c r="J1835" s="144" t="s">
        <v>494</v>
      </c>
    </row>
    <row r="1836" s="2" customFormat="1" spans="1:10">
      <c r="A1836" s="57" t="s">
        <v>14</v>
      </c>
      <c r="B1836" s="58" t="s">
        <v>1834</v>
      </c>
      <c r="C1836" s="58">
        <v>519</v>
      </c>
      <c r="D1836" s="58">
        <v>33903000000</v>
      </c>
      <c r="E1836" s="59">
        <v>150010020000</v>
      </c>
      <c r="F1836" s="57" t="s">
        <v>1870</v>
      </c>
      <c r="G1836" s="71">
        <f>3*12</f>
        <v>36</v>
      </c>
      <c r="H1836" s="74">
        <f t="shared" si="2"/>
        <v>479.16</v>
      </c>
      <c r="I1836" s="58" t="s">
        <v>1837</v>
      </c>
      <c r="J1836" s="71" t="s">
        <v>494</v>
      </c>
    </row>
    <row r="1837" s="2" customFormat="1" spans="1:10">
      <c r="A1837" s="57" t="s">
        <v>14</v>
      </c>
      <c r="B1837" s="58" t="s">
        <v>1834</v>
      </c>
      <c r="C1837" s="58">
        <v>519</v>
      </c>
      <c r="D1837" s="58">
        <v>33903000000</v>
      </c>
      <c r="E1837" s="59">
        <v>150010020000</v>
      </c>
      <c r="F1837" s="43" t="s">
        <v>78</v>
      </c>
      <c r="G1837" s="58">
        <v>100</v>
      </c>
      <c r="H1837" s="74">
        <f>G1837*0.4</f>
        <v>40</v>
      </c>
      <c r="I1837" s="58" t="s">
        <v>1837</v>
      </c>
      <c r="J1837" s="71" t="s">
        <v>494</v>
      </c>
    </row>
    <row r="1838" s="2" customFormat="1" spans="1:13">
      <c r="A1838" s="57" t="s">
        <v>91</v>
      </c>
      <c r="B1838" s="58" t="s">
        <v>1871</v>
      </c>
      <c r="C1838" s="58">
        <v>520</v>
      </c>
      <c r="D1838" s="58">
        <v>33903900000</v>
      </c>
      <c r="E1838" s="59">
        <v>150010020000</v>
      </c>
      <c r="F1838" s="39" t="s">
        <v>1362</v>
      </c>
      <c r="G1838" s="58" t="s">
        <v>1356</v>
      </c>
      <c r="H1838" s="95">
        <v>1000</v>
      </c>
      <c r="I1838" s="58"/>
      <c r="J1838" s="58"/>
      <c r="M1838" s="159"/>
    </row>
    <row r="1839" s="2" customFormat="1" ht="30" spans="1:13">
      <c r="A1839" s="57" t="s">
        <v>91</v>
      </c>
      <c r="B1839" s="58" t="s">
        <v>1871</v>
      </c>
      <c r="C1839" s="58">
        <v>520</v>
      </c>
      <c r="D1839" s="58">
        <v>33903900000</v>
      </c>
      <c r="E1839" s="59">
        <v>150010020000</v>
      </c>
      <c r="F1839" s="39" t="s">
        <v>1872</v>
      </c>
      <c r="G1839" s="58" t="s">
        <v>1356</v>
      </c>
      <c r="H1839" s="95">
        <v>1000</v>
      </c>
      <c r="I1839" s="58"/>
      <c r="J1839" s="58"/>
      <c r="M1839" s="159"/>
    </row>
    <row r="1840" s="2" customFormat="1" spans="1:13">
      <c r="A1840" s="57" t="s">
        <v>91</v>
      </c>
      <c r="B1840" s="58" t="s">
        <v>1871</v>
      </c>
      <c r="C1840" s="58">
        <v>520</v>
      </c>
      <c r="D1840" s="58">
        <v>33903900000</v>
      </c>
      <c r="E1840" s="59">
        <v>150010020000</v>
      </c>
      <c r="F1840" s="39" t="s">
        <v>1873</v>
      </c>
      <c r="G1840" s="58" t="s">
        <v>1356</v>
      </c>
      <c r="H1840" s="95">
        <v>1000</v>
      </c>
      <c r="I1840" s="58"/>
      <c r="J1840" s="58"/>
      <c r="M1840" s="159"/>
    </row>
    <row r="1841" s="2" customFormat="1" spans="1:13">
      <c r="A1841" s="57" t="s">
        <v>91</v>
      </c>
      <c r="B1841" s="58" t="s">
        <v>1874</v>
      </c>
      <c r="C1841" s="58">
        <v>520</v>
      </c>
      <c r="D1841" s="58">
        <v>33903900000</v>
      </c>
      <c r="E1841" s="59">
        <v>150010020000</v>
      </c>
      <c r="F1841" s="39" t="s">
        <v>1875</v>
      </c>
      <c r="G1841" s="58" t="s">
        <v>1356</v>
      </c>
      <c r="H1841" s="95">
        <v>1000</v>
      </c>
      <c r="I1841" s="58"/>
      <c r="J1841" s="58"/>
      <c r="M1841" s="159"/>
    </row>
    <row r="1842" s="2" customFormat="1" spans="1:13">
      <c r="A1842" s="57" t="s">
        <v>91</v>
      </c>
      <c r="B1842" s="58" t="s">
        <v>1871</v>
      </c>
      <c r="C1842" s="58">
        <v>520</v>
      </c>
      <c r="D1842" s="58">
        <v>33903900000</v>
      </c>
      <c r="E1842" s="59">
        <v>150010020000</v>
      </c>
      <c r="F1842" s="39" t="s">
        <v>1365</v>
      </c>
      <c r="G1842" s="58" t="s">
        <v>1356</v>
      </c>
      <c r="H1842" s="95">
        <v>1000</v>
      </c>
      <c r="I1842" s="58"/>
      <c r="J1842" s="58"/>
      <c r="M1842" s="159"/>
    </row>
    <row r="1843" s="2" customFormat="1" spans="1:13">
      <c r="A1843" s="57" t="s">
        <v>91</v>
      </c>
      <c r="B1843" s="58" t="s">
        <v>1871</v>
      </c>
      <c r="C1843" s="58">
        <v>520</v>
      </c>
      <c r="D1843" s="58">
        <v>33903900000</v>
      </c>
      <c r="E1843" s="59">
        <v>150010020000</v>
      </c>
      <c r="F1843" s="39" t="s">
        <v>1367</v>
      </c>
      <c r="G1843" s="58" t="s">
        <v>1356</v>
      </c>
      <c r="H1843" s="95">
        <v>1000</v>
      </c>
      <c r="I1843" s="58"/>
      <c r="J1843" s="58"/>
      <c r="M1843" s="159"/>
    </row>
    <row r="1844" s="2" customFormat="1" spans="1:10">
      <c r="A1844" s="57" t="s">
        <v>91</v>
      </c>
      <c r="B1844" s="3" t="s">
        <v>92</v>
      </c>
      <c r="C1844" s="154">
        <v>519</v>
      </c>
      <c r="D1844" s="154">
        <v>33903900000</v>
      </c>
      <c r="E1844" s="155">
        <v>162100000000</v>
      </c>
      <c r="F1844" s="136" t="s">
        <v>1876</v>
      </c>
      <c r="G1844" s="154">
        <v>1</v>
      </c>
      <c r="H1844" s="156">
        <v>2000</v>
      </c>
      <c r="I1844" s="3" t="s">
        <v>1877</v>
      </c>
      <c r="J1844" s="3" t="s">
        <v>1878</v>
      </c>
    </row>
    <row r="1845" s="2" customFormat="1" spans="1:10">
      <c r="A1845" s="57" t="s">
        <v>91</v>
      </c>
      <c r="B1845" s="3" t="s">
        <v>92</v>
      </c>
      <c r="C1845" s="154">
        <v>519</v>
      </c>
      <c r="D1845" s="154">
        <v>33903900000</v>
      </c>
      <c r="E1845" s="155">
        <v>162100000000</v>
      </c>
      <c r="F1845" s="136" t="s">
        <v>1876</v>
      </c>
      <c r="G1845" s="154">
        <v>1</v>
      </c>
      <c r="H1845" s="156">
        <v>2000</v>
      </c>
      <c r="I1845" s="3" t="s">
        <v>1879</v>
      </c>
      <c r="J1845" s="3" t="s">
        <v>1878</v>
      </c>
    </row>
    <row r="1846" s="2" customFormat="1" spans="1:10">
      <c r="A1846" s="57" t="s">
        <v>91</v>
      </c>
      <c r="B1846" s="3" t="s">
        <v>92</v>
      </c>
      <c r="C1846" s="154">
        <v>519</v>
      </c>
      <c r="D1846" s="154">
        <v>33903900000</v>
      </c>
      <c r="E1846" s="155">
        <v>162100000000</v>
      </c>
      <c r="F1846" s="136" t="s">
        <v>1876</v>
      </c>
      <c r="G1846" s="154">
        <v>1</v>
      </c>
      <c r="H1846" s="156">
        <v>2000</v>
      </c>
      <c r="I1846" s="3" t="s">
        <v>1880</v>
      </c>
      <c r="J1846" s="3" t="s">
        <v>1878</v>
      </c>
    </row>
    <row r="1847" s="2" customFormat="1" spans="1:10">
      <c r="A1847" s="57" t="s">
        <v>91</v>
      </c>
      <c r="B1847" s="3" t="s">
        <v>92</v>
      </c>
      <c r="C1847" s="154">
        <v>519</v>
      </c>
      <c r="D1847" s="154">
        <v>33903900000</v>
      </c>
      <c r="E1847" s="155">
        <v>162100000000</v>
      </c>
      <c r="F1847" s="136" t="s">
        <v>1876</v>
      </c>
      <c r="G1847" s="154">
        <v>1</v>
      </c>
      <c r="H1847" s="156">
        <v>2000</v>
      </c>
      <c r="I1847" s="3" t="s">
        <v>1881</v>
      </c>
      <c r="J1847" s="3" t="s">
        <v>1878</v>
      </c>
    </row>
    <row r="1848" s="2" customFormat="1" spans="1:10">
      <c r="A1848" s="57" t="s">
        <v>91</v>
      </c>
      <c r="B1848" s="3" t="s">
        <v>92</v>
      </c>
      <c r="C1848" s="154">
        <v>519</v>
      </c>
      <c r="D1848" s="154">
        <v>33903900000</v>
      </c>
      <c r="E1848" s="155">
        <v>162100000000</v>
      </c>
      <c r="F1848" s="136" t="s">
        <v>1882</v>
      </c>
      <c r="G1848" s="157">
        <v>6</v>
      </c>
      <c r="H1848" s="137">
        <v>12000</v>
      </c>
      <c r="I1848" s="3" t="s">
        <v>1883</v>
      </c>
      <c r="J1848" s="3" t="s">
        <v>1878</v>
      </c>
    </row>
    <row r="1849" s="2" customFormat="1" spans="1:10">
      <c r="A1849" s="57" t="s">
        <v>91</v>
      </c>
      <c r="B1849" s="3" t="s">
        <v>92</v>
      </c>
      <c r="C1849" s="157">
        <v>519</v>
      </c>
      <c r="D1849" s="154">
        <v>33903900000</v>
      </c>
      <c r="E1849" s="155">
        <v>162100000000</v>
      </c>
      <c r="F1849" s="136" t="s">
        <v>1884</v>
      </c>
      <c r="G1849" s="157">
        <v>2</v>
      </c>
      <c r="H1849" s="156">
        <v>2000</v>
      </c>
      <c r="I1849" s="3" t="s">
        <v>1879</v>
      </c>
      <c r="J1849" s="3" t="s">
        <v>1878</v>
      </c>
    </row>
    <row r="1850" s="2" customFormat="1" spans="1:10">
      <c r="A1850" s="57" t="s">
        <v>91</v>
      </c>
      <c r="B1850" s="71" t="s">
        <v>1834</v>
      </c>
      <c r="C1850" s="71">
        <v>519</v>
      </c>
      <c r="D1850" s="71">
        <v>33903000000</v>
      </c>
      <c r="E1850" s="155">
        <v>162100000000</v>
      </c>
      <c r="F1850" s="57" t="s">
        <v>1885</v>
      </c>
      <c r="G1850" s="71" t="s">
        <v>1886</v>
      </c>
      <c r="H1850" s="106">
        <v>10473.83</v>
      </c>
      <c r="I1850" s="71" t="s">
        <v>1366</v>
      </c>
      <c r="J1850" s="71" t="s">
        <v>494</v>
      </c>
    </row>
    <row r="1851" s="2" customFormat="1" spans="1:10">
      <c r="A1851" s="57" t="s">
        <v>91</v>
      </c>
      <c r="B1851" s="58" t="s">
        <v>1871</v>
      </c>
      <c r="C1851" s="58">
        <v>520</v>
      </c>
      <c r="D1851" s="58">
        <v>33903900000</v>
      </c>
      <c r="E1851" s="158">
        <v>162100000000</v>
      </c>
      <c r="F1851" s="39" t="s">
        <v>1887</v>
      </c>
      <c r="G1851" s="58">
        <v>10</v>
      </c>
      <c r="H1851" s="95">
        <v>36000</v>
      </c>
      <c r="I1851" s="58" t="s">
        <v>1363</v>
      </c>
      <c r="J1851" s="58" t="s">
        <v>1878</v>
      </c>
    </row>
    <row r="1852" s="2" customFormat="1" spans="1:10">
      <c r="A1852" s="57" t="s">
        <v>119</v>
      </c>
      <c r="B1852" s="58" t="s">
        <v>1871</v>
      </c>
      <c r="C1852" s="58">
        <v>521</v>
      </c>
      <c r="D1852" s="58">
        <v>44905200000</v>
      </c>
      <c r="E1852" s="158">
        <v>150010020000</v>
      </c>
      <c r="F1852" s="39" t="s">
        <v>120</v>
      </c>
      <c r="G1852" s="58" t="s">
        <v>98</v>
      </c>
      <c r="H1852" s="95">
        <v>20000</v>
      </c>
      <c r="I1852" s="58" t="s">
        <v>18</v>
      </c>
      <c r="J1852" s="58"/>
    </row>
    <row r="1853" spans="1:10">
      <c r="A1853" s="34" t="s">
        <v>1888</v>
      </c>
      <c r="B1853" s="35"/>
      <c r="C1853" s="35"/>
      <c r="D1853" s="36"/>
      <c r="E1853" s="37"/>
      <c r="F1853" s="34"/>
      <c r="G1853" s="35"/>
      <c r="H1853" s="38"/>
      <c r="I1853" s="35"/>
      <c r="J1853" s="35"/>
    </row>
    <row r="1854" s="1" customFormat="1" spans="1:12">
      <c r="A1854" s="39" t="s">
        <v>91</v>
      </c>
      <c r="B1854" s="40" t="s">
        <v>92</v>
      </c>
      <c r="C1854" s="40">
        <v>522</v>
      </c>
      <c r="D1854" s="41">
        <v>33903900000</v>
      </c>
      <c r="E1854" s="191" t="s">
        <v>16</v>
      </c>
      <c r="F1854" s="39" t="s">
        <v>1889</v>
      </c>
      <c r="G1854" s="40">
        <v>1</v>
      </c>
      <c r="H1854" s="45">
        <v>300000</v>
      </c>
      <c r="I1854" s="40" t="s">
        <v>18</v>
      </c>
      <c r="J1854" s="40" t="s">
        <v>19</v>
      </c>
      <c r="L1854" s="2"/>
    </row>
    <row r="1855" s="1" customFormat="1" spans="1:12">
      <c r="A1855" s="39" t="s">
        <v>91</v>
      </c>
      <c r="B1855" s="40" t="s">
        <v>15</v>
      </c>
      <c r="C1855" s="40">
        <v>522</v>
      </c>
      <c r="D1855" s="41">
        <v>33903900000</v>
      </c>
      <c r="E1855" s="191" t="s">
        <v>16</v>
      </c>
      <c r="F1855" s="39" t="s">
        <v>1890</v>
      </c>
      <c r="G1855" s="40">
        <v>3</v>
      </c>
      <c r="H1855" s="45">
        <v>57640</v>
      </c>
      <c r="I1855" s="40" t="s">
        <v>18</v>
      </c>
      <c r="J1855" s="40" t="s">
        <v>19</v>
      </c>
      <c r="L1855" s="2"/>
    </row>
    <row r="1856" s="1" customFormat="1" spans="1:12">
      <c r="A1856" s="39" t="s">
        <v>91</v>
      </c>
      <c r="B1856" s="40" t="s">
        <v>15</v>
      </c>
      <c r="C1856" s="40">
        <v>522</v>
      </c>
      <c r="D1856" s="41">
        <v>33903900000</v>
      </c>
      <c r="E1856" s="191" t="s">
        <v>16</v>
      </c>
      <c r="F1856" s="39" t="s">
        <v>1891</v>
      </c>
      <c r="G1856" s="40">
        <v>4</v>
      </c>
      <c r="H1856" s="45">
        <f>58625*4</f>
        <v>234500</v>
      </c>
      <c r="I1856" s="40" t="s">
        <v>18</v>
      </c>
      <c r="J1856" s="40" t="s">
        <v>19</v>
      </c>
      <c r="L1856" s="2"/>
    </row>
    <row r="1857" s="1" customFormat="1" spans="1:12">
      <c r="A1857" s="39" t="s">
        <v>91</v>
      </c>
      <c r="B1857" s="40" t="s">
        <v>15</v>
      </c>
      <c r="C1857" s="40">
        <v>522</v>
      </c>
      <c r="D1857" s="41">
        <v>33903900000</v>
      </c>
      <c r="E1857" s="42">
        <v>160000000000</v>
      </c>
      <c r="F1857" s="39" t="s">
        <v>1892</v>
      </c>
      <c r="G1857" s="40">
        <v>1</v>
      </c>
      <c r="H1857" s="44">
        <v>218005.6</v>
      </c>
      <c r="I1857" s="40" t="s">
        <v>18</v>
      </c>
      <c r="J1857" s="40" t="s">
        <v>19</v>
      </c>
      <c r="L1857" s="2"/>
    </row>
    <row r="1858" s="1" customFormat="1" ht="30" spans="1:12">
      <c r="A1858" s="39" t="s">
        <v>91</v>
      </c>
      <c r="B1858" s="40" t="s">
        <v>15</v>
      </c>
      <c r="C1858" s="40">
        <v>522</v>
      </c>
      <c r="D1858" s="41">
        <v>33903900000</v>
      </c>
      <c r="E1858" s="42">
        <v>160000000000</v>
      </c>
      <c r="F1858" s="39" t="s">
        <v>1893</v>
      </c>
      <c r="G1858" s="40">
        <v>1</v>
      </c>
      <c r="H1858" s="44">
        <v>5729.2</v>
      </c>
      <c r="I1858" s="40" t="s">
        <v>18</v>
      </c>
      <c r="J1858" s="40" t="s">
        <v>19</v>
      </c>
      <c r="L1858" s="2"/>
    </row>
    <row r="1859" s="1" customFormat="1" spans="1:12">
      <c r="A1859" s="39" t="s">
        <v>91</v>
      </c>
      <c r="B1859" s="40" t="s">
        <v>15</v>
      </c>
      <c r="C1859" s="40">
        <v>522</v>
      </c>
      <c r="D1859" s="41">
        <v>33903900000</v>
      </c>
      <c r="E1859" s="42">
        <v>160000000000</v>
      </c>
      <c r="F1859" s="39" t="s">
        <v>1894</v>
      </c>
      <c r="G1859" s="40">
        <v>1</v>
      </c>
      <c r="H1859" s="44">
        <v>139147.95</v>
      </c>
      <c r="I1859" s="40" t="s">
        <v>18</v>
      </c>
      <c r="J1859" s="40" t="s">
        <v>19</v>
      </c>
      <c r="L1859" s="2"/>
    </row>
    <row r="1860" s="1" customFormat="1" spans="1:12">
      <c r="A1860" s="39" t="s">
        <v>91</v>
      </c>
      <c r="B1860" s="40" t="s">
        <v>15</v>
      </c>
      <c r="C1860" s="40">
        <v>522</v>
      </c>
      <c r="D1860" s="41">
        <v>33903900000</v>
      </c>
      <c r="E1860" s="42">
        <v>160000000000</v>
      </c>
      <c r="F1860" s="39" t="s">
        <v>1895</v>
      </c>
      <c r="G1860" s="40">
        <v>4</v>
      </c>
      <c r="H1860" s="44">
        <f>141375*4</f>
        <v>565500</v>
      </c>
      <c r="I1860" s="40" t="s">
        <v>18</v>
      </c>
      <c r="J1860" s="40" t="s">
        <v>19</v>
      </c>
      <c r="L1860" s="2"/>
    </row>
    <row r="1861" s="1" customFormat="1" spans="1:12">
      <c r="A1861" s="39" t="s">
        <v>91</v>
      </c>
      <c r="B1861" s="40" t="s">
        <v>15</v>
      </c>
      <c r="C1861" s="40">
        <v>522</v>
      </c>
      <c r="D1861" s="41">
        <v>33903900000</v>
      </c>
      <c r="E1861" s="42">
        <v>160000000000</v>
      </c>
      <c r="F1861" s="39" t="s">
        <v>1896</v>
      </c>
      <c r="G1861" s="40">
        <v>3</v>
      </c>
      <c r="H1861" s="44">
        <f>3*67844.74</f>
        <v>203534.22</v>
      </c>
      <c r="I1861" s="40" t="s">
        <v>18</v>
      </c>
      <c r="J1861" s="40" t="s">
        <v>19</v>
      </c>
      <c r="L1861" s="2"/>
    </row>
    <row r="1862" s="1" customFormat="1" spans="1:12">
      <c r="A1862" s="39" t="s">
        <v>91</v>
      </c>
      <c r="B1862" s="40" t="s">
        <v>15</v>
      </c>
      <c r="C1862" s="40">
        <v>522</v>
      </c>
      <c r="D1862" s="41">
        <v>33903900000</v>
      </c>
      <c r="E1862" s="42">
        <v>160000000000</v>
      </c>
      <c r="F1862" s="39" t="s">
        <v>1897</v>
      </c>
      <c r="G1862" s="40">
        <v>1</v>
      </c>
      <c r="H1862" s="44">
        <f>195988.56-45228.12</f>
        <v>150760.44</v>
      </c>
      <c r="I1862" s="40" t="s">
        <v>18</v>
      </c>
      <c r="J1862" s="40" t="s">
        <v>19</v>
      </c>
      <c r="L1862" s="2"/>
    </row>
    <row r="1863" s="1" customFormat="1" spans="1:12">
      <c r="A1863" s="39" t="s">
        <v>91</v>
      </c>
      <c r="B1863" s="40" t="s">
        <v>15</v>
      </c>
      <c r="C1863" s="40">
        <v>522</v>
      </c>
      <c r="D1863" s="41">
        <v>33903900000</v>
      </c>
      <c r="E1863" s="42">
        <v>160000000000</v>
      </c>
      <c r="F1863" s="39" t="s">
        <v>1898</v>
      </c>
      <c r="G1863" s="40">
        <v>1</v>
      </c>
      <c r="H1863" s="44">
        <v>56029</v>
      </c>
      <c r="I1863" s="40" t="s">
        <v>18</v>
      </c>
      <c r="J1863" s="40" t="s">
        <v>19</v>
      </c>
      <c r="L1863" s="2"/>
    </row>
    <row r="1864" s="1" customFormat="1" spans="1:12">
      <c r="A1864" s="39" t="s">
        <v>91</v>
      </c>
      <c r="B1864" s="40" t="s">
        <v>15</v>
      </c>
      <c r="C1864" s="40">
        <v>522</v>
      </c>
      <c r="D1864" s="41">
        <v>33903900000</v>
      </c>
      <c r="E1864" s="42">
        <v>160000000000</v>
      </c>
      <c r="F1864" s="39" t="s">
        <v>1899</v>
      </c>
      <c r="G1864" s="40">
        <v>1</v>
      </c>
      <c r="H1864" s="44">
        <f>23000*12</f>
        <v>276000</v>
      </c>
      <c r="I1864" s="40" t="s">
        <v>18</v>
      </c>
      <c r="J1864" s="40" t="s">
        <v>19</v>
      </c>
      <c r="L1864" s="2"/>
    </row>
    <row r="1865" s="1" customFormat="1" spans="1:12">
      <c r="A1865" s="39" t="s">
        <v>91</v>
      </c>
      <c r="B1865" s="40" t="s">
        <v>15</v>
      </c>
      <c r="C1865" s="40">
        <v>522</v>
      </c>
      <c r="D1865" s="41">
        <v>33903900000</v>
      </c>
      <c r="E1865" s="42">
        <v>162100000000</v>
      </c>
      <c r="F1865" s="39" t="s">
        <v>1897</v>
      </c>
      <c r="G1865" s="40">
        <v>1</v>
      </c>
      <c r="H1865" s="45">
        <v>50000</v>
      </c>
      <c r="I1865" s="40" t="s">
        <v>18</v>
      </c>
      <c r="J1865" s="40" t="s">
        <v>19</v>
      </c>
      <c r="L1865" s="2"/>
    </row>
    <row r="1866" spans="1:10">
      <c r="A1866" s="39" t="s">
        <v>91</v>
      </c>
      <c r="B1866" s="40" t="s">
        <v>92</v>
      </c>
      <c r="C1866" s="40">
        <v>522</v>
      </c>
      <c r="D1866" s="41">
        <v>33903900000</v>
      </c>
      <c r="E1866" s="42">
        <v>162100000000</v>
      </c>
      <c r="F1866" s="39" t="s">
        <v>1900</v>
      </c>
      <c r="G1866" s="40">
        <v>1</v>
      </c>
      <c r="H1866" s="45">
        <v>75484.73</v>
      </c>
      <c r="I1866" s="40" t="s">
        <v>18</v>
      </c>
      <c r="J1866" s="40" t="s">
        <v>19</v>
      </c>
    </row>
    <row r="1867" spans="1:10">
      <c r="A1867" s="39" t="s">
        <v>91</v>
      </c>
      <c r="B1867" s="40" t="s">
        <v>92</v>
      </c>
      <c r="C1867" s="40">
        <v>522</v>
      </c>
      <c r="D1867" s="41">
        <v>33903900000</v>
      </c>
      <c r="E1867" s="42">
        <v>260000000000</v>
      </c>
      <c r="F1867" s="39" t="s">
        <v>1900</v>
      </c>
      <c r="G1867" s="40">
        <v>1</v>
      </c>
      <c r="H1867" s="45">
        <v>200000</v>
      </c>
      <c r="I1867" s="40" t="s">
        <v>18</v>
      </c>
      <c r="J1867" s="40" t="s">
        <v>19</v>
      </c>
    </row>
    <row r="1868" spans="1:10">
      <c r="A1868" s="39" t="s">
        <v>91</v>
      </c>
      <c r="B1868" s="40" t="s">
        <v>92</v>
      </c>
      <c r="C1868" s="40">
        <v>522</v>
      </c>
      <c r="D1868" s="41">
        <v>33903900000</v>
      </c>
      <c r="E1868" s="42">
        <v>262100000000</v>
      </c>
      <c r="F1868" s="39" t="s">
        <v>1900</v>
      </c>
      <c r="G1868" s="40">
        <v>1</v>
      </c>
      <c r="H1868" s="45">
        <v>424875.27</v>
      </c>
      <c r="I1868" s="40" t="s">
        <v>18</v>
      </c>
      <c r="J1868" s="40" t="s">
        <v>19</v>
      </c>
    </row>
    <row r="1869" spans="1:10">
      <c r="A1869" s="39" t="s">
        <v>91</v>
      </c>
      <c r="B1869" s="40" t="s">
        <v>15</v>
      </c>
      <c r="C1869" s="40">
        <v>523</v>
      </c>
      <c r="D1869" s="41">
        <v>33933900000</v>
      </c>
      <c r="E1869" s="42">
        <v>150010020000</v>
      </c>
      <c r="F1869" s="39" t="s">
        <v>1901</v>
      </c>
      <c r="G1869" s="40">
        <v>1</v>
      </c>
      <c r="H1869" s="45">
        <v>2500000</v>
      </c>
      <c r="I1869" s="40" t="s">
        <v>18</v>
      </c>
      <c r="J1869" s="40" t="s">
        <v>19</v>
      </c>
    </row>
    <row r="1870" spans="1:10">
      <c r="A1870" s="39" t="s">
        <v>91</v>
      </c>
      <c r="B1870" s="40" t="s">
        <v>15</v>
      </c>
      <c r="C1870" s="40">
        <v>523</v>
      </c>
      <c r="D1870" s="41">
        <v>33933900000</v>
      </c>
      <c r="E1870" s="42">
        <v>150010020000</v>
      </c>
      <c r="F1870" s="39" t="s">
        <v>1902</v>
      </c>
      <c r="G1870" s="40">
        <v>1</v>
      </c>
      <c r="H1870" s="45">
        <v>500000</v>
      </c>
      <c r="I1870" s="40" t="s">
        <v>18</v>
      </c>
      <c r="J1870" s="40" t="s">
        <v>19</v>
      </c>
    </row>
    <row r="1871" spans="1:10">
      <c r="A1871" s="39" t="s">
        <v>91</v>
      </c>
      <c r="B1871" s="40" t="s">
        <v>15</v>
      </c>
      <c r="C1871" s="40">
        <v>523</v>
      </c>
      <c r="D1871" s="41">
        <v>33933900000</v>
      </c>
      <c r="E1871" s="42">
        <v>160000000000</v>
      </c>
      <c r="F1871" s="39" t="s">
        <v>1901</v>
      </c>
      <c r="G1871" s="40">
        <v>1</v>
      </c>
      <c r="H1871" s="45">
        <v>750000</v>
      </c>
      <c r="I1871" s="40" t="s">
        <v>18</v>
      </c>
      <c r="J1871" s="40" t="s">
        <v>19</v>
      </c>
    </row>
    <row r="1872" spans="1:10">
      <c r="A1872" s="39" t="s">
        <v>91</v>
      </c>
      <c r="B1872" s="40" t="s">
        <v>15</v>
      </c>
      <c r="C1872" s="40">
        <v>523</v>
      </c>
      <c r="D1872" s="41">
        <v>33933900000</v>
      </c>
      <c r="E1872" s="42">
        <v>160000000000</v>
      </c>
      <c r="F1872" s="39" t="s">
        <v>1902</v>
      </c>
      <c r="G1872" s="40">
        <v>1</v>
      </c>
      <c r="H1872" s="45">
        <v>500000</v>
      </c>
      <c r="I1872" s="40" t="s">
        <v>18</v>
      </c>
      <c r="J1872" s="40" t="s">
        <v>19</v>
      </c>
    </row>
    <row r="1873" spans="1:10">
      <c r="A1873" s="34" t="s">
        <v>1903</v>
      </c>
      <c r="B1873" s="35"/>
      <c r="C1873" s="35"/>
      <c r="D1873" s="36"/>
      <c r="E1873" s="37"/>
      <c r="F1873" s="34"/>
      <c r="G1873" s="35"/>
      <c r="H1873" s="38"/>
      <c r="I1873" s="35"/>
      <c r="J1873" s="35"/>
    </row>
    <row r="1874" spans="1:10">
      <c r="A1874" s="39" t="s">
        <v>14</v>
      </c>
      <c r="B1874" s="40" t="s">
        <v>92</v>
      </c>
      <c r="C1874" s="40">
        <v>524</v>
      </c>
      <c r="D1874" s="41">
        <v>33903000000</v>
      </c>
      <c r="E1874" s="42">
        <v>150010020000</v>
      </c>
      <c r="F1874" s="39" t="s">
        <v>1904</v>
      </c>
      <c r="G1874" s="40" t="s">
        <v>1905</v>
      </c>
      <c r="H1874" s="44">
        <f>150000-6400</f>
        <v>143600</v>
      </c>
      <c r="I1874" s="40" t="s">
        <v>18</v>
      </c>
      <c r="J1874" s="40" t="s">
        <v>19</v>
      </c>
    </row>
    <row r="1875" spans="1:10">
      <c r="A1875" s="39" t="s">
        <v>14</v>
      </c>
      <c r="B1875" s="40" t="s">
        <v>15</v>
      </c>
      <c r="C1875" s="40">
        <v>524</v>
      </c>
      <c r="D1875" s="41">
        <v>33903000000</v>
      </c>
      <c r="E1875" s="42">
        <v>150010020000</v>
      </c>
      <c r="F1875" s="57" t="s">
        <v>1906</v>
      </c>
      <c r="G1875" s="71">
        <v>10</v>
      </c>
      <c r="H1875" s="44">
        <v>2.5</v>
      </c>
      <c r="I1875" s="40" t="s">
        <v>18</v>
      </c>
      <c r="J1875" s="40" t="s">
        <v>19</v>
      </c>
    </row>
    <row r="1876" spans="1:10">
      <c r="A1876" s="39" t="s">
        <v>14</v>
      </c>
      <c r="B1876" s="40" t="s">
        <v>15</v>
      </c>
      <c r="C1876" s="40">
        <v>524</v>
      </c>
      <c r="D1876" s="41">
        <v>33903000000</v>
      </c>
      <c r="E1876" s="42">
        <v>150010020000</v>
      </c>
      <c r="F1876" s="57" t="s">
        <v>1907</v>
      </c>
      <c r="G1876" s="71">
        <v>45</v>
      </c>
      <c r="H1876" s="44">
        <v>21.6</v>
      </c>
      <c r="I1876" s="40" t="s">
        <v>18</v>
      </c>
      <c r="J1876" s="40" t="s">
        <v>19</v>
      </c>
    </row>
    <row r="1877" spans="1:10">
      <c r="A1877" s="39" t="s">
        <v>14</v>
      </c>
      <c r="B1877" s="40" t="s">
        <v>15</v>
      </c>
      <c r="C1877" s="40">
        <v>524</v>
      </c>
      <c r="D1877" s="41">
        <v>33903000000</v>
      </c>
      <c r="E1877" s="42">
        <v>150010020000</v>
      </c>
      <c r="F1877" s="57" t="s">
        <v>1908</v>
      </c>
      <c r="G1877" s="71">
        <v>90</v>
      </c>
      <c r="H1877" s="44">
        <v>43.2</v>
      </c>
      <c r="I1877" s="40" t="s">
        <v>18</v>
      </c>
      <c r="J1877" s="40" t="s">
        <v>19</v>
      </c>
    </row>
    <row r="1878" spans="1:10">
      <c r="A1878" s="39" t="s">
        <v>14</v>
      </c>
      <c r="B1878" s="40" t="s">
        <v>15</v>
      </c>
      <c r="C1878" s="40">
        <v>524</v>
      </c>
      <c r="D1878" s="41">
        <v>33903000000</v>
      </c>
      <c r="E1878" s="42">
        <v>150010020000</v>
      </c>
      <c r="F1878" s="57" t="s">
        <v>1909</v>
      </c>
      <c r="G1878" s="71">
        <v>4</v>
      </c>
      <c r="H1878" s="44">
        <v>39.2</v>
      </c>
      <c r="I1878" s="40" t="s">
        <v>18</v>
      </c>
      <c r="J1878" s="40" t="s">
        <v>19</v>
      </c>
    </row>
    <row r="1879" spans="1:10">
      <c r="A1879" s="39" t="s">
        <v>14</v>
      </c>
      <c r="B1879" s="40" t="s">
        <v>15</v>
      </c>
      <c r="C1879" s="40">
        <v>524</v>
      </c>
      <c r="D1879" s="41">
        <v>33903000000</v>
      </c>
      <c r="E1879" s="42">
        <v>150010020000</v>
      </c>
      <c r="F1879" s="57" t="s">
        <v>1910</v>
      </c>
      <c r="G1879" s="71">
        <v>5</v>
      </c>
      <c r="H1879" s="44">
        <v>9.05</v>
      </c>
      <c r="I1879" s="40" t="s">
        <v>18</v>
      </c>
      <c r="J1879" s="40" t="s">
        <v>19</v>
      </c>
    </row>
    <row r="1880" spans="1:10">
      <c r="A1880" s="39" t="s">
        <v>14</v>
      </c>
      <c r="B1880" s="40" t="s">
        <v>15</v>
      </c>
      <c r="C1880" s="40">
        <v>524</v>
      </c>
      <c r="D1880" s="41">
        <v>33903000000</v>
      </c>
      <c r="E1880" s="42">
        <v>150010020000</v>
      </c>
      <c r="F1880" s="57" t="s">
        <v>1911</v>
      </c>
      <c r="G1880" s="71">
        <v>5</v>
      </c>
      <c r="H1880" s="44">
        <v>19.95</v>
      </c>
      <c r="I1880" s="40" t="s">
        <v>18</v>
      </c>
      <c r="J1880" s="40" t="s">
        <v>19</v>
      </c>
    </row>
    <row r="1881" spans="1:10">
      <c r="A1881" s="39" t="s">
        <v>14</v>
      </c>
      <c r="B1881" s="40" t="s">
        <v>15</v>
      </c>
      <c r="C1881" s="40">
        <v>524</v>
      </c>
      <c r="D1881" s="41">
        <v>33903000000</v>
      </c>
      <c r="E1881" s="42">
        <v>150010020000</v>
      </c>
      <c r="F1881" s="57" t="s">
        <v>1912</v>
      </c>
      <c r="G1881" s="71">
        <v>5</v>
      </c>
      <c r="H1881" s="44">
        <v>6</v>
      </c>
      <c r="I1881" s="40" t="s">
        <v>18</v>
      </c>
      <c r="J1881" s="40" t="s">
        <v>19</v>
      </c>
    </row>
    <row r="1882" spans="1:10">
      <c r="A1882" s="39" t="s">
        <v>14</v>
      </c>
      <c r="B1882" s="40" t="s">
        <v>15</v>
      </c>
      <c r="C1882" s="40">
        <v>524</v>
      </c>
      <c r="D1882" s="41">
        <v>33903000000</v>
      </c>
      <c r="E1882" s="42">
        <v>150010020000</v>
      </c>
      <c r="F1882" s="57" t="s">
        <v>1913</v>
      </c>
      <c r="G1882" s="71">
        <v>5</v>
      </c>
      <c r="H1882" s="44">
        <v>15.45</v>
      </c>
      <c r="I1882" s="40" t="s">
        <v>18</v>
      </c>
      <c r="J1882" s="40" t="s">
        <v>19</v>
      </c>
    </row>
    <row r="1883" spans="1:10">
      <c r="A1883" s="39" t="s">
        <v>14</v>
      </c>
      <c r="B1883" s="40" t="s">
        <v>15</v>
      </c>
      <c r="C1883" s="40">
        <v>524</v>
      </c>
      <c r="D1883" s="41">
        <v>33903000000</v>
      </c>
      <c r="E1883" s="42">
        <v>150010020000</v>
      </c>
      <c r="F1883" s="57" t="s">
        <v>1258</v>
      </c>
      <c r="G1883" s="71">
        <v>3</v>
      </c>
      <c r="H1883" s="44">
        <v>35.07</v>
      </c>
      <c r="I1883" s="40" t="s">
        <v>18</v>
      </c>
      <c r="J1883" s="40" t="s">
        <v>19</v>
      </c>
    </row>
    <row r="1884" spans="1:10">
      <c r="A1884" s="39" t="s">
        <v>14</v>
      </c>
      <c r="B1884" s="40" t="s">
        <v>15</v>
      </c>
      <c r="C1884" s="40">
        <v>524</v>
      </c>
      <c r="D1884" s="41">
        <v>33903000000</v>
      </c>
      <c r="E1884" s="42">
        <v>150010020000</v>
      </c>
      <c r="F1884" s="57" t="s">
        <v>1914</v>
      </c>
      <c r="G1884" s="71">
        <v>5</v>
      </c>
      <c r="H1884" s="44">
        <v>22.6</v>
      </c>
      <c r="I1884" s="40" t="s">
        <v>18</v>
      </c>
      <c r="J1884" s="40" t="s">
        <v>19</v>
      </c>
    </row>
    <row r="1885" spans="1:10">
      <c r="A1885" s="39" t="s">
        <v>14</v>
      </c>
      <c r="B1885" s="40" t="s">
        <v>15</v>
      </c>
      <c r="C1885" s="40">
        <v>524</v>
      </c>
      <c r="D1885" s="41">
        <v>33903000000</v>
      </c>
      <c r="E1885" s="42">
        <v>150010020000</v>
      </c>
      <c r="F1885" s="57" t="s">
        <v>1915</v>
      </c>
      <c r="G1885" s="71">
        <v>10</v>
      </c>
      <c r="H1885" s="44">
        <v>109.9</v>
      </c>
      <c r="I1885" s="40" t="s">
        <v>18</v>
      </c>
      <c r="J1885" s="40" t="s">
        <v>19</v>
      </c>
    </row>
    <row r="1886" spans="1:10">
      <c r="A1886" s="39" t="s">
        <v>14</v>
      </c>
      <c r="B1886" s="40" t="s">
        <v>15</v>
      </c>
      <c r="C1886" s="40">
        <v>524</v>
      </c>
      <c r="D1886" s="41">
        <v>33903000000</v>
      </c>
      <c r="E1886" s="42">
        <v>150010020000</v>
      </c>
      <c r="F1886" s="57" t="s">
        <v>1916</v>
      </c>
      <c r="G1886" s="71">
        <v>240</v>
      </c>
      <c r="H1886" s="44">
        <v>6000</v>
      </c>
      <c r="I1886" s="40" t="s">
        <v>18</v>
      </c>
      <c r="J1886" s="40" t="s">
        <v>19</v>
      </c>
    </row>
    <row r="1887" spans="1:10">
      <c r="A1887" s="39" t="s">
        <v>91</v>
      </c>
      <c r="B1887" s="40" t="s">
        <v>15</v>
      </c>
      <c r="C1887" s="40">
        <v>525</v>
      </c>
      <c r="D1887" s="41">
        <v>33903900000</v>
      </c>
      <c r="E1887" s="191" t="s">
        <v>16</v>
      </c>
      <c r="F1887" s="39" t="s">
        <v>1917</v>
      </c>
      <c r="G1887" s="40" t="s">
        <v>1905</v>
      </c>
      <c r="H1887" s="45">
        <v>60000</v>
      </c>
      <c r="I1887" s="40" t="s">
        <v>18</v>
      </c>
      <c r="J1887" s="40" t="s">
        <v>19</v>
      </c>
    </row>
    <row r="1888" spans="1:10">
      <c r="A1888" s="39" t="s">
        <v>91</v>
      </c>
      <c r="B1888" s="40" t="s">
        <v>15</v>
      </c>
      <c r="C1888" s="40">
        <v>525</v>
      </c>
      <c r="D1888" s="41">
        <v>33903900000</v>
      </c>
      <c r="E1888" s="191" t="s">
        <v>16</v>
      </c>
      <c r="F1888" s="39" t="s">
        <v>1918</v>
      </c>
      <c r="G1888" s="40" t="s">
        <v>1905</v>
      </c>
      <c r="H1888" s="45">
        <v>15000</v>
      </c>
      <c r="I1888" s="40" t="s">
        <v>18</v>
      </c>
      <c r="J1888" s="40" t="s">
        <v>19</v>
      </c>
    </row>
    <row r="1889" spans="1:10">
      <c r="A1889" s="39" t="s">
        <v>91</v>
      </c>
      <c r="B1889" s="40" t="s">
        <v>15</v>
      </c>
      <c r="C1889" s="40">
        <v>525</v>
      </c>
      <c r="D1889" s="41">
        <v>33903900000</v>
      </c>
      <c r="E1889" s="42">
        <v>150010020000</v>
      </c>
      <c r="F1889" s="39" t="s">
        <v>1919</v>
      </c>
      <c r="G1889" s="40">
        <v>1</v>
      </c>
      <c r="H1889" s="45">
        <v>380000</v>
      </c>
      <c r="I1889" s="40" t="s">
        <v>18</v>
      </c>
      <c r="J1889" s="40" t="s">
        <v>19</v>
      </c>
    </row>
    <row r="1890" spans="1:10">
      <c r="A1890" s="39" t="s">
        <v>91</v>
      </c>
      <c r="B1890" s="40" t="s">
        <v>15</v>
      </c>
      <c r="C1890" s="40">
        <v>525</v>
      </c>
      <c r="D1890" s="41">
        <v>33903900000</v>
      </c>
      <c r="E1890" s="42">
        <v>150010020000</v>
      </c>
      <c r="F1890" s="39" t="s">
        <v>1920</v>
      </c>
      <c r="G1890" s="40">
        <v>1</v>
      </c>
      <c r="H1890" s="45">
        <v>550000</v>
      </c>
      <c r="I1890" s="40" t="s">
        <v>18</v>
      </c>
      <c r="J1890" s="40" t="s">
        <v>19</v>
      </c>
    </row>
    <row r="1891" ht="30" spans="1:10">
      <c r="A1891" s="39" t="s">
        <v>91</v>
      </c>
      <c r="B1891" s="40" t="s">
        <v>15</v>
      </c>
      <c r="C1891" s="40">
        <v>525</v>
      </c>
      <c r="D1891" s="41">
        <v>33903900000</v>
      </c>
      <c r="E1891" s="42">
        <v>150010020000</v>
      </c>
      <c r="F1891" s="39" t="s">
        <v>1921</v>
      </c>
      <c r="G1891" s="40">
        <v>1</v>
      </c>
      <c r="H1891" s="45">
        <v>1060000</v>
      </c>
      <c r="I1891" s="40" t="s">
        <v>18</v>
      </c>
      <c r="J1891" s="40" t="s">
        <v>19</v>
      </c>
    </row>
    <row r="1892" spans="1:10">
      <c r="A1892" s="39" t="s">
        <v>91</v>
      </c>
      <c r="B1892" s="40" t="s">
        <v>15</v>
      </c>
      <c r="C1892" s="40">
        <v>525</v>
      </c>
      <c r="D1892" s="41">
        <v>33903900000</v>
      </c>
      <c r="E1892" s="42">
        <v>150010020000</v>
      </c>
      <c r="F1892" s="39" t="s">
        <v>1922</v>
      </c>
      <c r="G1892" s="40">
        <v>1</v>
      </c>
      <c r="H1892" s="45">
        <v>85000</v>
      </c>
      <c r="I1892" s="40" t="s">
        <v>18</v>
      </c>
      <c r="J1892" s="40" t="s">
        <v>19</v>
      </c>
    </row>
    <row r="1893" spans="1:10">
      <c r="A1893" s="39" t="s">
        <v>91</v>
      </c>
      <c r="B1893" s="40" t="s">
        <v>15</v>
      </c>
      <c r="C1893" s="40">
        <v>525</v>
      </c>
      <c r="D1893" s="41">
        <v>33903900000</v>
      </c>
      <c r="E1893" s="42">
        <v>150010020000</v>
      </c>
      <c r="F1893" s="39" t="s">
        <v>1923</v>
      </c>
      <c r="G1893" s="40">
        <v>1</v>
      </c>
      <c r="H1893" s="45">
        <v>350000</v>
      </c>
      <c r="I1893" s="40" t="s">
        <v>18</v>
      </c>
      <c r="J1893" s="40" t="s">
        <v>19</v>
      </c>
    </row>
    <row r="1894" ht="30" spans="1:10">
      <c r="A1894" s="39" t="s">
        <v>91</v>
      </c>
      <c r="B1894" s="40" t="s">
        <v>15</v>
      </c>
      <c r="C1894" s="40">
        <v>525</v>
      </c>
      <c r="D1894" s="41">
        <v>33903900000</v>
      </c>
      <c r="E1894" s="42">
        <v>162100000000</v>
      </c>
      <c r="F1894" s="39" t="s">
        <v>1924</v>
      </c>
      <c r="G1894" s="40">
        <v>1</v>
      </c>
      <c r="H1894" s="45">
        <v>300000</v>
      </c>
      <c r="I1894" s="40" t="s">
        <v>18</v>
      </c>
      <c r="J1894" s="40" t="s">
        <v>19</v>
      </c>
    </row>
    <row r="1895" ht="30" spans="1:10">
      <c r="A1895" s="39" t="s">
        <v>91</v>
      </c>
      <c r="B1895" s="40" t="s">
        <v>15</v>
      </c>
      <c r="C1895" s="40">
        <v>525</v>
      </c>
      <c r="D1895" s="41">
        <v>33903900000</v>
      </c>
      <c r="E1895" s="42">
        <v>262100000000</v>
      </c>
      <c r="F1895" s="39" t="s">
        <v>1924</v>
      </c>
      <c r="G1895" s="40">
        <v>1</v>
      </c>
      <c r="H1895" s="45">
        <f>16000*12</f>
        <v>192000</v>
      </c>
      <c r="I1895" s="40" t="s">
        <v>18</v>
      </c>
      <c r="J1895" s="40" t="s">
        <v>19</v>
      </c>
    </row>
    <row r="1896" ht="30" spans="1:10">
      <c r="A1896" s="39" t="s">
        <v>91</v>
      </c>
      <c r="B1896" s="40" t="s">
        <v>15</v>
      </c>
      <c r="C1896" s="40">
        <v>525</v>
      </c>
      <c r="D1896" s="41">
        <v>33903900000</v>
      </c>
      <c r="E1896" s="42">
        <v>262100000000</v>
      </c>
      <c r="F1896" s="39" t="s">
        <v>1921</v>
      </c>
      <c r="G1896" s="40">
        <v>1</v>
      </c>
      <c r="H1896" s="45">
        <v>900000</v>
      </c>
      <c r="I1896" s="40" t="s">
        <v>18</v>
      </c>
      <c r="J1896" s="40" t="s">
        <v>19</v>
      </c>
    </row>
    <row r="1897" ht="30" spans="1:10">
      <c r="A1897" s="39" t="s">
        <v>1925</v>
      </c>
      <c r="B1897" s="40" t="s">
        <v>15</v>
      </c>
      <c r="C1897" s="40">
        <v>526</v>
      </c>
      <c r="D1897" s="41">
        <v>33904800000</v>
      </c>
      <c r="E1897" s="42">
        <v>160000000000</v>
      </c>
      <c r="F1897" s="39" t="s">
        <v>1926</v>
      </c>
      <c r="G1897" s="40">
        <v>12</v>
      </c>
      <c r="H1897" s="45">
        <v>250000</v>
      </c>
      <c r="I1897" s="40" t="s">
        <v>18</v>
      </c>
      <c r="J1897" s="40" t="s">
        <v>19</v>
      </c>
    </row>
    <row r="1898" spans="1:10">
      <c r="A1898" s="34" t="s">
        <v>1927</v>
      </c>
      <c r="B1898" s="35"/>
      <c r="C1898" s="35"/>
      <c r="D1898" s="36"/>
      <c r="E1898" s="37"/>
      <c r="F1898" s="34"/>
      <c r="G1898" s="35"/>
      <c r="H1898" s="38"/>
      <c r="I1898" s="35"/>
      <c r="J1898" s="35"/>
    </row>
    <row r="1899" s="9" customFormat="1" spans="1:10">
      <c r="A1899" s="43" t="s">
        <v>1928</v>
      </c>
      <c r="B1899" s="71" t="s">
        <v>1874</v>
      </c>
      <c r="C1899" s="71">
        <v>532</v>
      </c>
      <c r="D1899" s="71">
        <v>33903000000</v>
      </c>
      <c r="E1899" s="195" t="s">
        <v>16</v>
      </c>
      <c r="F1899" s="43" t="s">
        <v>145</v>
      </c>
      <c r="G1899" s="71">
        <v>192</v>
      </c>
      <c r="H1899" s="61">
        <v>748.8</v>
      </c>
      <c r="I1899" s="71" t="s">
        <v>1837</v>
      </c>
      <c r="J1899" s="71" t="s">
        <v>494</v>
      </c>
    </row>
    <row r="1900" s="9" customFormat="1" spans="1:10">
      <c r="A1900" s="43" t="s">
        <v>1928</v>
      </c>
      <c r="B1900" s="71" t="s">
        <v>1874</v>
      </c>
      <c r="C1900" s="71">
        <v>532</v>
      </c>
      <c r="D1900" s="71">
        <v>33903000000</v>
      </c>
      <c r="E1900" s="195" t="s">
        <v>16</v>
      </c>
      <c r="F1900" s="43" t="s">
        <v>1838</v>
      </c>
      <c r="G1900" s="71">
        <v>264</v>
      </c>
      <c r="H1900" s="61">
        <v>2196.48</v>
      </c>
      <c r="I1900" s="71" t="s">
        <v>1837</v>
      </c>
      <c r="J1900" s="71" t="s">
        <v>494</v>
      </c>
    </row>
    <row r="1901" s="9" customFormat="1" spans="1:10">
      <c r="A1901" s="43" t="s">
        <v>1928</v>
      </c>
      <c r="B1901" s="71" t="s">
        <v>1874</v>
      </c>
      <c r="C1901" s="71">
        <v>532</v>
      </c>
      <c r="D1901" s="71">
        <v>33903000000</v>
      </c>
      <c r="E1901" s="195" t="s">
        <v>16</v>
      </c>
      <c r="F1901" s="43" t="s">
        <v>1839</v>
      </c>
      <c r="G1901" s="71">
        <v>3</v>
      </c>
      <c r="H1901" s="61">
        <v>158.55</v>
      </c>
      <c r="I1901" s="71" t="s">
        <v>1837</v>
      </c>
      <c r="J1901" s="71" t="s">
        <v>494</v>
      </c>
    </row>
    <row r="1902" s="9" customFormat="1" spans="1:10">
      <c r="A1902" s="43" t="s">
        <v>1928</v>
      </c>
      <c r="B1902" s="71" t="s">
        <v>1874</v>
      </c>
      <c r="C1902" s="71">
        <v>532</v>
      </c>
      <c r="D1902" s="71">
        <v>33903000000</v>
      </c>
      <c r="E1902" s="195" t="s">
        <v>16</v>
      </c>
      <c r="F1902" s="43" t="s">
        <v>1840</v>
      </c>
      <c r="G1902" s="71">
        <v>1.5</v>
      </c>
      <c r="H1902" s="61">
        <v>73.035</v>
      </c>
      <c r="I1902" s="71" t="s">
        <v>1837</v>
      </c>
      <c r="J1902" s="71" t="s">
        <v>494</v>
      </c>
    </row>
    <row r="1903" s="9" customFormat="1" spans="1:10">
      <c r="A1903" s="43" t="s">
        <v>1928</v>
      </c>
      <c r="B1903" s="71" t="s">
        <v>1874</v>
      </c>
      <c r="C1903" s="71">
        <v>532</v>
      </c>
      <c r="D1903" s="71">
        <v>33903000000</v>
      </c>
      <c r="E1903" s="195" t="s">
        <v>16</v>
      </c>
      <c r="F1903" s="43" t="s">
        <v>1929</v>
      </c>
      <c r="G1903" s="71">
        <v>125</v>
      </c>
      <c r="H1903" s="61">
        <v>513.75</v>
      </c>
      <c r="I1903" s="71" t="s">
        <v>1837</v>
      </c>
      <c r="J1903" s="71" t="s">
        <v>494</v>
      </c>
    </row>
    <row r="1904" s="9" customFormat="1" spans="1:10">
      <c r="A1904" s="43" t="s">
        <v>1928</v>
      </c>
      <c r="B1904" s="71" t="s">
        <v>1874</v>
      </c>
      <c r="C1904" s="71">
        <v>532</v>
      </c>
      <c r="D1904" s="71">
        <v>33903000000</v>
      </c>
      <c r="E1904" s="195" t="s">
        <v>16</v>
      </c>
      <c r="F1904" s="43" t="s">
        <v>1841</v>
      </c>
      <c r="G1904" s="71">
        <v>2.5</v>
      </c>
      <c r="H1904" s="61">
        <v>13.475</v>
      </c>
      <c r="I1904" s="71" t="s">
        <v>1837</v>
      </c>
      <c r="J1904" s="71" t="s">
        <v>494</v>
      </c>
    </row>
    <row r="1905" s="9" customFormat="1" spans="1:10">
      <c r="A1905" s="43" t="s">
        <v>1928</v>
      </c>
      <c r="B1905" s="71" t="s">
        <v>1874</v>
      </c>
      <c r="C1905" s="71">
        <v>532</v>
      </c>
      <c r="D1905" s="71">
        <v>33903000000</v>
      </c>
      <c r="E1905" s="195" t="s">
        <v>16</v>
      </c>
      <c r="F1905" s="43" t="s">
        <v>1842</v>
      </c>
      <c r="G1905" s="71">
        <v>3.5</v>
      </c>
      <c r="H1905" s="61">
        <v>41.895</v>
      </c>
      <c r="I1905" s="71" t="s">
        <v>1837</v>
      </c>
      <c r="J1905" s="71" t="s">
        <v>494</v>
      </c>
    </row>
    <row r="1906" s="9" customFormat="1" spans="1:10">
      <c r="A1906" s="43" t="s">
        <v>1928</v>
      </c>
      <c r="B1906" s="71" t="s">
        <v>1874</v>
      </c>
      <c r="C1906" s="71">
        <v>532</v>
      </c>
      <c r="D1906" s="71">
        <v>33903000000</v>
      </c>
      <c r="E1906" s="195" t="s">
        <v>16</v>
      </c>
      <c r="F1906" s="43" t="s">
        <v>163</v>
      </c>
      <c r="G1906" s="71">
        <v>110</v>
      </c>
      <c r="H1906" s="61">
        <v>580.8</v>
      </c>
      <c r="I1906" s="71" t="s">
        <v>1837</v>
      </c>
      <c r="J1906" s="71" t="s">
        <v>494</v>
      </c>
    </row>
    <row r="1907" s="9" customFormat="1" spans="1:10">
      <c r="A1907" s="43" t="s">
        <v>1928</v>
      </c>
      <c r="B1907" s="71" t="s">
        <v>1874</v>
      </c>
      <c r="C1907" s="71">
        <v>532</v>
      </c>
      <c r="D1907" s="71">
        <v>33903000000</v>
      </c>
      <c r="E1907" s="195" t="s">
        <v>16</v>
      </c>
      <c r="F1907" s="43" t="s">
        <v>164</v>
      </c>
      <c r="G1907" s="71">
        <v>120</v>
      </c>
      <c r="H1907" s="61">
        <v>1554</v>
      </c>
      <c r="I1907" s="71" t="s">
        <v>1837</v>
      </c>
      <c r="J1907" s="71" t="s">
        <v>494</v>
      </c>
    </row>
    <row r="1908" s="9" customFormat="1" spans="1:10">
      <c r="A1908" s="43" t="s">
        <v>1928</v>
      </c>
      <c r="B1908" s="71" t="s">
        <v>1874</v>
      </c>
      <c r="C1908" s="71">
        <v>532</v>
      </c>
      <c r="D1908" s="71">
        <v>33903000000</v>
      </c>
      <c r="E1908" s="195" t="s">
        <v>16</v>
      </c>
      <c r="F1908" s="43" t="s">
        <v>1843</v>
      </c>
      <c r="G1908" s="71">
        <v>7</v>
      </c>
      <c r="H1908" s="61">
        <v>67.83</v>
      </c>
      <c r="I1908" s="71" t="s">
        <v>1837</v>
      </c>
      <c r="J1908" s="71" t="s">
        <v>494</v>
      </c>
    </row>
    <row r="1909" s="9" customFormat="1" spans="1:10">
      <c r="A1909" s="43" t="s">
        <v>1928</v>
      </c>
      <c r="B1909" s="71" t="s">
        <v>1874</v>
      </c>
      <c r="C1909" s="71">
        <v>532</v>
      </c>
      <c r="D1909" s="71">
        <v>33903000000</v>
      </c>
      <c r="E1909" s="195" t="s">
        <v>16</v>
      </c>
      <c r="F1909" s="43" t="s">
        <v>1238</v>
      </c>
      <c r="G1909" s="71">
        <v>10</v>
      </c>
      <c r="H1909" s="61">
        <v>48.2</v>
      </c>
      <c r="I1909" s="71" t="s">
        <v>1837</v>
      </c>
      <c r="J1909" s="71" t="s">
        <v>494</v>
      </c>
    </row>
    <row r="1910" s="9" customFormat="1" spans="1:10">
      <c r="A1910" s="43" t="s">
        <v>1928</v>
      </c>
      <c r="B1910" s="71" t="s">
        <v>1874</v>
      </c>
      <c r="C1910" s="71">
        <v>532</v>
      </c>
      <c r="D1910" s="71">
        <v>33903000000</v>
      </c>
      <c r="E1910" s="195" t="s">
        <v>16</v>
      </c>
      <c r="F1910" s="43" t="s">
        <v>299</v>
      </c>
      <c r="G1910" s="71">
        <v>42</v>
      </c>
      <c r="H1910" s="61">
        <v>78.96</v>
      </c>
      <c r="I1910" s="71" t="s">
        <v>1837</v>
      </c>
      <c r="J1910" s="71" t="s">
        <v>494</v>
      </c>
    </row>
    <row r="1911" s="9" customFormat="1" spans="1:10">
      <c r="A1911" s="43" t="s">
        <v>1928</v>
      </c>
      <c r="B1911" s="71" t="s">
        <v>1874</v>
      </c>
      <c r="C1911" s="71">
        <v>532</v>
      </c>
      <c r="D1911" s="71">
        <v>33903000000</v>
      </c>
      <c r="E1911" s="195" t="s">
        <v>16</v>
      </c>
      <c r="F1911" s="43" t="s">
        <v>302</v>
      </c>
      <c r="G1911" s="71">
        <v>24</v>
      </c>
      <c r="H1911" s="61">
        <v>59.52</v>
      </c>
      <c r="I1911" s="71" t="s">
        <v>1837</v>
      </c>
      <c r="J1911" s="71" t="s">
        <v>494</v>
      </c>
    </row>
    <row r="1912" s="9" customFormat="1" spans="1:10">
      <c r="A1912" s="43" t="s">
        <v>1928</v>
      </c>
      <c r="B1912" s="71" t="s">
        <v>1874</v>
      </c>
      <c r="C1912" s="71">
        <v>532</v>
      </c>
      <c r="D1912" s="71">
        <v>33903000000</v>
      </c>
      <c r="E1912" s="195" t="s">
        <v>16</v>
      </c>
      <c r="F1912" s="43" t="s">
        <v>1844</v>
      </c>
      <c r="G1912" s="71">
        <v>30</v>
      </c>
      <c r="H1912" s="61">
        <v>111.06</v>
      </c>
      <c r="I1912" s="71" t="s">
        <v>1837</v>
      </c>
      <c r="J1912" s="71" t="s">
        <v>494</v>
      </c>
    </row>
    <row r="1913" s="9" customFormat="1" spans="1:10">
      <c r="A1913" s="43" t="s">
        <v>1928</v>
      </c>
      <c r="B1913" s="71" t="s">
        <v>1874</v>
      </c>
      <c r="C1913" s="71">
        <v>532</v>
      </c>
      <c r="D1913" s="71">
        <v>33903000000</v>
      </c>
      <c r="E1913" s="195" t="s">
        <v>16</v>
      </c>
      <c r="F1913" s="43" t="s">
        <v>310</v>
      </c>
      <c r="G1913" s="71">
        <v>6</v>
      </c>
      <c r="H1913" s="61">
        <v>58.26</v>
      </c>
      <c r="I1913" s="71" t="s">
        <v>1837</v>
      </c>
      <c r="J1913" s="71" t="s">
        <v>494</v>
      </c>
    </row>
    <row r="1914" s="9" customFormat="1" spans="1:10">
      <c r="A1914" s="43" t="s">
        <v>1928</v>
      </c>
      <c r="B1914" s="71" t="s">
        <v>1874</v>
      </c>
      <c r="C1914" s="71">
        <v>532</v>
      </c>
      <c r="D1914" s="71">
        <v>33903000000</v>
      </c>
      <c r="E1914" s="195" t="s">
        <v>16</v>
      </c>
      <c r="F1914" s="43" t="s">
        <v>1845</v>
      </c>
      <c r="G1914" s="71">
        <v>18</v>
      </c>
      <c r="H1914" s="61">
        <v>33.48</v>
      </c>
      <c r="I1914" s="71" t="s">
        <v>1837</v>
      </c>
      <c r="J1914" s="71" t="s">
        <v>494</v>
      </c>
    </row>
    <row r="1915" s="9" customFormat="1" spans="1:10">
      <c r="A1915" s="43" t="s">
        <v>1928</v>
      </c>
      <c r="B1915" s="71" t="s">
        <v>1874</v>
      </c>
      <c r="C1915" s="71">
        <v>532</v>
      </c>
      <c r="D1915" s="71">
        <v>33903000000</v>
      </c>
      <c r="E1915" s="195" t="s">
        <v>16</v>
      </c>
      <c r="F1915" s="161" t="s">
        <v>1246</v>
      </c>
      <c r="G1915" s="71">
        <v>84</v>
      </c>
      <c r="H1915" s="61">
        <v>489.72</v>
      </c>
      <c r="I1915" s="71" t="s">
        <v>1837</v>
      </c>
      <c r="J1915" s="71" t="s">
        <v>494</v>
      </c>
    </row>
    <row r="1916" s="9" customFormat="1" spans="1:10">
      <c r="A1916" s="43" t="s">
        <v>1928</v>
      </c>
      <c r="B1916" s="71" t="s">
        <v>1874</v>
      </c>
      <c r="C1916" s="71">
        <v>532</v>
      </c>
      <c r="D1916" s="71">
        <v>33903000000</v>
      </c>
      <c r="E1916" s="195" t="s">
        <v>16</v>
      </c>
      <c r="F1916" s="161" t="s">
        <v>314</v>
      </c>
      <c r="G1916" s="71">
        <v>1200</v>
      </c>
      <c r="H1916" s="61">
        <v>1236</v>
      </c>
      <c r="I1916" s="71" t="s">
        <v>1837</v>
      </c>
      <c r="J1916" s="71" t="s">
        <v>494</v>
      </c>
    </row>
    <row r="1917" s="9" customFormat="1" spans="1:10">
      <c r="A1917" s="43" t="s">
        <v>1928</v>
      </c>
      <c r="B1917" s="71" t="s">
        <v>1874</v>
      </c>
      <c r="C1917" s="71">
        <v>532</v>
      </c>
      <c r="D1917" s="71">
        <v>33903000000</v>
      </c>
      <c r="E1917" s="195" t="s">
        <v>16</v>
      </c>
      <c r="F1917" s="161" t="s">
        <v>316</v>
      </c>
      <c r="G1917" s="71">
        <v>210</v>
      </c>
      <c r="H1917" s="61">
        <v>3740.1</v>
      </c>
      <c r="I1917" s="71" t="s">
        <v>1837</v>
      </c>
      <c r="J1917" s="71" t="s">
        <v>494</v>
      </c>
    </row>
    <row r="1918" s="9" customFormat="1" spans="1:10">
      <c r="A1918" s="43" t="s">
        <v>1928</v>
      </c>
      <c r="B1918" s="71" t="s">
        <v>1874</v>
      </c>
      <c r="C1918" s="71">
        <v>532</v>
      </c>
      <c r="D1918" s="71">
        <v>33903000000</v>
      </c>
      <c r="E1918" s="195" t="s">
        <v>16</v>
      </c>
      <c r="F1918" s="161" t="s">
        <v>1251</v>
      </c>
      <c r="G1918" s="71">
        <v>6</v>
      </c>
      <c r="H1918" s="61">
        <v>79.92</v>
      </c>
      <c r="I1918" s="71" t="s">
        <v>1837</v>
      </c>
      <c r="J1918" s="71" t="s">
        <v>494</v>
      </c>
    </row>
    <row r="1919" s="9" customFormat="1" spans="1:10">
      <c r="A1919" s="43" t="s">
        <v>1928</v>
      </c>
      <c r="B1919" s="71" t="s">
        <v>1874</v>
      </c>
      <c r="C1919" s="71">
        <v>532</v>
      </c>
      <c r="D1919" s="71">
        <v>33903000000</v>
      </c>
      <c r="E1919" s="195" t="s">
        <v>16</v>
      </c>
      <c r="F1919" s="161" t="s">
        <v>1253</v>
      </c>
      <c r="G1919" s="71">
        <v>24</v>
      </c>
      <c r="H1919" s="61">
        <v>660</v>
      </c>
      <c r="I1919" s="71" t="s">
        <v>1837</v>
      </c>
      <c r="J1919" s="71" t="s">
        <v>494</v>
      </c>
    </row>
    <row r="1920" s="9" customFormat="1" spans="1:10">
      <c r="A1920" s="43" t="s">
        <v>1928</v>
      </c>
      <c r="B1920" s="71" t="s">
        <v>1874</v>
      </c>
      <c r="C1920" s="71">
        <v>532</v>
      </c>
      <c r="D1920" s="71">
        <v>33903000000</v>
      </c>
      <c r="E1920" s="195" t="s">
        <v>16</v>
      </c>
      <c r="F1920" s="161" t="s">
        <v>324</v>
      </c>
      <c r="G1920" s="71">
        <v>66</v>
      </c>
      <c r="H1920" s="61">
        <v>2909.28</v>
      </c>
      <c r="I1920" s="71" t="s">
        <v>1837</v>
      </c>
      <c r="J1920" s="71" t="s">
        <v>494</v>
      </c>
    </row>
    <row r="1921" s="9" customFormat="1" spans="1:10">
      <c r="A1921" s="43" t="s">
        <v>1928</v>
      </c>
      <c r="B1921" s="71" t="s">
        <v>1874</v>
      </c>
      <c r="C1921" s="71">
        <v>532</v>
      </c>
      <c r="D1921" s="71">
        <v>33903000000</v>
      </c>
      <c r="E1921" s="195" t="s">
        <v>16</v>
      </c>
      <c r="F1921" s="161" t="s">
        <v>1930</v>
      </c>
      <c r="G1921" s="71">
        <v>54</v>
      </c>
      <c r="H1921" s="61">
        <v>4189.32</v>
      </c>
      <c r="I1921" s="71" t="s">
        <v>1837</v>
      </c>
      <c r="J1921" s="71" t="s">
        <v>494</v>
      </c>
    </row>
    <row r="1922" s="9" customFormat="1" spans="1:10">
      <c r="A1922" s="43" t="s">
        <v>1928</v>
      </c>
      <c r="B1922" s="71" t="s">
        <v>1874</v>
      </c>
      <c r="C1922" s="71">
        <v>532</v>
      </c>
      <c r="D1922" s="71">
        <v>33903000000</v>
      </c>
      <c r="E1922" s="195" t="s">
        <v>16</v>
      </c>
      <c r="F1922" s="161" t="s">
        <v>1931</v>
      </c>
      <c r="G1922" s="71">
        <v>24</v>
      </c>
      <c r="H1922" s="61">
        <v>469.92</v>
      </c>
      <c r="I1922" s="71" t="s">
        <v>1837</v>
      </c>
      <c r="J1922" s="71" t="s">
        <v>494</v>
      </c>
    </row>
    <row r="1923" s="9" customFormat="1" spans="1:10">
      <c r="A1923" s="43" t="s">
        <v>1928</v>
      </c>
      <c r="B1923" s="71" t="s">
        <v>1874</v>
      </c>
      <c r="C1923" s="71">
        <v>532</v>
      </c>
      <c r="D1923" s="71">
        <v>33903000000</v>
      </c>
      <c r="E1923" s="195" t="s">
        <v>16</v>
      </c>
      <c r="F1923" s="161" t="s">
        <v>332</v>
      </c>
      <c r="G1923" s="71">
        <v>3</v>
      </c>
      <c r="H1923" s="61">
        <v>78.87</v>
      </c>
      <c r="I1923" s="71" t="s">
        <v>1837</v>
      </c>
      <c r="J1923" s="71" t="s">
        <v>494</v>
      </c>
    </row>
    <row r="1924" s="9" customFormat="1" spans="1:10">
      <c r="A1924" s="43" t="s">
        <v>1928</v>
      </c>
      <c r="B1924" s="71" t="s">
        <v>1874</v>
      </c>
      <c r="C1924" s="71">
        <v>532</v>
      </c>
      <c r="D1924" s="71">
        <v>33903000000</v>
      </c>
      <c r="E1924" s="195" t="s">
        <v>16</v>
      </c>
      <c r="F1924" s="161" t="s">
        <v>90</v>
      </c>
      <c r="G1924" s="71">
        <v>10</v>
      </c>
      <c r="H1924" s="61">
        <v>169.9</v>
      </c>
      <c r="I1924" s="71" t="s">
        <v>1837</v>
      </c>
      <c r="J1924" s="71" t="s">
        <v>494</v>
      </c>
    </row>
    <row r="1925" s="9" customFormat="1" spans="1:10">
      <c r="A1925" s="43" t="s">
        <v>1928</v>
      </c>
      <c r="B1925" s="71" t="s">
        <v>1874</v>
      </c>
      <c r="C1925" s="71">
        <v>532</v>
      </c>
      <c r="D1925" s="71">
        <v>33903000000</v>
      </c>
      <c r="E1925" s="195" t="s">
        <v>16</v>
      </c>
      <c r="F1925" s="161" t="s">
        <v>1262</v>
      </c>
      <c r="G1925" s="71">
        <v>6</v>
      </c>
      <c r="H1925" s="61">
        <v>45.84</v>
      </c>
      <c r="I1925" s="71" t="s">
        <v>1837</v>
      </c>
      <c r="J1925" s="71" t="s">
        <v>494</v>
      </c>
    </row>
    <row r="1926" s="9" customFormat="1" spans="1:10">
      <c r="A1926" s="43" t="s">
        <v>1928</v>
      </c>
      <c r="B1926" s="71" t="s">
        <v>1874</v>
      </c>
      <c r="C1926" s="71">
        <v>532</v>
      </c>
      <c r="D1926" s="71">
        <v>33903000000</v>
      </c>
      <c r="E1926" s="195" t="s">
        <v>16</v>
      </c>
      <c r="F1926" s="161" t="s">
        <v>1932</v>
      </c>
      <c r="G1926" s="71">
        <v>2</v>
      </c>
      <c r="H1926" s="95">
        <v>7.02</v>
      </c>
      <c r="I1926" s="71" t="s">
        <v>1837</v>
      </c>
      <c r="J1926" s="71" t="s">
        <v>494</v>
      </c>
    </row>
    <row r="1927" s="9" customFormat="1" spans="1:10">
      <c r="A1927" s="43" t="s">
        <v>1928</v>
      </c>
      <c r="B1927" s="71" t="s">
        <v>1874</v>
      </c>
      <c r="C1927" s="71">
        <v>532</v>
      </c>
      <c r="D1927" s="71">
        <v>33903000000</v>
      </c>
      <c r="E1927" s="195" t="s">
        <v>16</v>
      </c>
      <c r="F1927" s="161" t="s">
        <v>1933</v>
      </c>
      <c r="G1927" s="71">
        <v>5</v>
      </c>
      <c r="H1927" s="95">
        <v>2.5</v>
      </c>
      <c r="I1927" s="71" t="s">
        <v>1837</v>
      </c>
      <c r="J1927" s="71" t="s">
        <v>494</v>
      </c>
    </row>
    <row r="1928" s="9" customFormat="1" spans="1:10">
      <c r="A1928" s="43" t="s">
        <v>1928</v>
      </c>
      <c r="B1928" s="71" t="s">
        <v>1874</v>
      </c>
      <c r="C1928" s="71">
        <v>532</v>
      </c>
      <c r="D1928" s="71">
        <v>33903000000</v>
      </c>
      <c r="E1928" s="195" t="s">
        <v>16</v>
      </c>
      <c r="F1928" s="161" t="s">
        <v>1848</v>
      </c>
      <c r="G1928" s="71">
        <v>3</v>
      </c>
      <c r="H1928" s="61">
        <v>51.93</v>
      </c>
      <c r="I1928" s="71" t="s">
        <v>1837</v>
      </c>
      <c r="J1928" s="71" t="s">
        <v>494</v>
      </c>
    </row>
    <row r="1929" s="9" customFormat="1" spans="1:10">
      <c r="A1929" s="43" t="s">
        <v>1928</v>
      </c>
      <c r="B1929" s="71" t="s">
        <v>1874</v>
      </c>
      <c r="C1929" s="71">
        <v>532</v>
      </c>
      <c r="D1929" s="71">
        <v>33903000000</v>
      </c>
      <c r="E1929" s="195" t="s">
        <v>16</v>
      </c>
      <c r="F1929" s="161" t="s">
        <v>1264</v>
      </c>
      <c r="G1929" s="71">
        <v>11</v>
      </c>
      <c r="H1929" s="61">
        <v>152.79</v>
      </c>
      <c r="I1929" s="71" t="s">
        <v>1837</v>
      </c>
      <c r="J1929" s="71" t="s">
        <v>494</v>
      </c>
    </row>
    <row r="1930" s="9" customFormat="1" spans="1:10">
      <c r="A1930" s="43" t="s">
        <v>1928</v>
      </c>
      <c r="B1930" s="71" t="s">
        <v>1874</v>
      </c>
      <c r="C1930" s="71">
        <v>532</v>
      </c>
      <c r="D1930" s="71">
        <v>33903000000</v>
      </c>
      <c r="E1930" s="195" t="s">
        <v>16</v>
      </c>
      <c r="F1930" s="161" t="s">
        <v>1263</v>
      </c>
      <c r="G1930" s="71">
        <v>24</v>
      </c>
      <c r="H1930" s="61">
        <v>412.32</v>
      </c>
      <c r="I1930" s="71" t="s">
        <v>1837</v>
      </c>
      <c r="J1930" s="71" t="s">
        <v>494</v>
      </c>
    </row>
    <row r="1931" s="9" customFormat="1" spans="1:10">
      <c r="A1931" s="43" t="s">
        <v>1928</v>
      </c>
      <c r="B1931" s="71" t="s">
        <v>1874</v>
      </c>
      <c r="C1931" s="71">
        <v>532</v>
      </c>
      <c r="D1931" s="71">
        <v>33903000000</v>
      </c>
      <c r="E1931" s="195" t="s">
        <v>16</v>
      </c>
      <c r="F1931" s="161" t="s">
        <v>1934</v>
      </c>
      <c r="G1931" s="71">
        <v>596</v>
      </c>
      <c r="H1931" s="61">
        <v>870.16</v>
      </c>
      <c r="I1931" s="71" t="s">
        <v>1837</v>
      </c>
      <c r="J1931" s="71" t="s">
        <v>494</v>
      </c>
    </row>
    <row r="1932" s="9" customFormat="1" spans="1:10">
      <c r="A1932" s="43" t="s">
        <v>1928</v>
      </c>
      <c r="B1932" s="71" t="s">
        <v>1874</v>
      </c>
      <c r="C1932" s="71">
        <v>532</v>
      </c>
      <c r="D1932" s="71">
        <v>33903000000</v>
      </c>
      <c r="E1932" s="195" t="s">
        <v>16</v>
      </c>
      <c r="F1932" s="161" t="s">
        <v>1935</v>
      </c>
      <c r="G1932" s="71">
        <v>30</v>
      </c>
      <c r="H1932" s="95">
        <v>24.3</v>
      </c>
      <c r="I1932" s="71" t="s">
        <v>1837</v>
      </c>
      <c r="J1932" s="71" t="s">
        <v>494</v>
      </c>
    </row>
    <row r="1933" s="9" customFormat="1" spans="1:10">
      <c r="A1933" s="43" t="s">
        <v>1928</v>
      </c>
      <c r="B1933" s="71" t="s">
        <v>1874</v>
      </c>
      <c r="C1933" s="71">
        <v>532</v>
      </c>
      <c r="D1933" s="71">
        <v>33903000000</v>
      </c>
      <c r="E1933" s="195" t="s">
        <v>16</v>
      </c>
      <c r="F1933" s="161" t="s">
        <v>1936</v>
      </c>
      <c r="G1933" s="71">
        <v>64</v>
      </c>
      <c r="H1933" s="61">
        <v>143.14</v>
      </c>
      <c r="I1933" s="71" t="s">
        <v>1837</v>
      </c>
      <c r="J1933" s="71" t="s">
        <v>494</v>
      </c>
    </row>
    <row r="1934" s="9" customFormat="1" spans="1:10">
      <c r="A1934" s="43" t="s">
        <v>1928</v>
      </c>
      <c r="B1934" s="71" t="s">
        <v>1874</v>
      </c>
      <c r="C1934" s="71">
        <v>532</v>
      </c>
      <c r="D1934" s="71">
        <v>33903000000</v>
      </c>
      <c r="E1934" s="195" t="s">
        <v>16</v>
      </c>
      <c r="F1934" s="161" t="s">
        <v>1849</v>
      </c>
      <c r="G1934" s="71">
        <v>21</v>
      </c>
      <c r="H1934" s="61">
        <v>374.01</v>
      </c>
      <c r="I1934" s="71" t="s">
        <v>1837</v>
      </c>
      <c r="J1934" s="71" t="s">
        <v>494</v>
      </c>
    </row>
    <row r="1935" s="9" customFormat="1" spans="1:10">
      <c r="A1935" s="43" t="s">
        <v>1928</v>
      </c>
      <c r="B1935" s="71" t="s">
        <v>1874</v>
      </c>
      <c r="C1935" s="71">
        <v>532</v>
      </c>
      <c r="D1935" s="71">
        <v>33903000000</v>
      </c>
      <c r="E1935" s="195" t="s">
        <v>16</v>
      </c>
      <c r="F1935" s="161" t="s">
        <v>1850</v>
      </c>
      <c r="G1935" s="71">
        <v>12</v>
      </c>
      <c r="H1935" s="61">
        <v>208.56</v>
      </c>
      <c r="I1935" s="71" t="s">
        <v>1837</v>
      </c>
      <c r="J1935" s="71" t="s">
        <v>494</v>
      </c>
    </row>
    <row r="1936" s="9" customFormat="1" spans="1:10">
      <c r="A1936" s="43" t="s">
        <v>1928</v>
      </c>
      <c r="B1936" s="71" t="s">
        <v>1874</v>
      </c>
      <c r="C1936" s="71">
        <v>532</v>
      </c>
      <c r="D1936" s="71">
        <v>33903000000</v>
      </c>
      <c r="E1936" s="195" t="s">
        <v>16</v>
      </c>
      <c r="F1936" s="161" t="s">
        <v>1261</v>
      </c>
      <c r="G1936" s="71">
        <v>22</v>
      </c>
      <c r="H1936" s="61">
        <v>67.1</v>
      </c>
      <c r="I1936" s="71" t="s">
        <v>1837</v>
      </c>
      <c r="J1936" s="71" t="s">
        <v>494</v>
      </c>
    </row>
    <row r="1937" s="9" customFormat="1" spans="1:10">
      <c r="A1937" s="43" t="s">
        <v>1928</v>
      </c>
      <c r="B1937" s="71" t="s">
        <v>1874</v>
      </c>
      <c r="C1937" s="71">
        <v>532</v>
      </c>
      <c r="D1937" s="71">
        <v>33903000000</v>
      </c>
      <c r="E1937" s="195" t="s">
        <v>16</v>
      </c>
      <c r="F1937" s="161" t="s">
        <v>1937</v>
      </c>
      <c r="G1937" s="71">
        <v>10</v>
      </c>
      <c r="H1937" s="95">
        <v>15.4</v>
      </c>
      <c r="I1937" s="71" t="s">
        <v>1837</v>
      </c>
      <c r="J1937" s="71" t="s">
        <v>494</v>
      </c>
    </row>
    <row r="1938" s="9" customFormat="1" spans="1:10">
      <c r="A1938" s="43" t="s">
        <v>1928</v>
      </c>
      <c r="B1938" s="71" t="s">
        <v>1874</v>
      </c>
      <c r="C1938" s="71">
        <v>532</v>
      </c>
      <c r="D1938" s="71">
        <v>33903000000</v>
      </c>
      <c r="E1938" s="195" t="s">
        <v>16</v>
      </c>
      <c r="F1938" s="161" t="s">
        <v>1938</v>
      </c>
      <c r="G1938" s="71">
        <v>20</v>
      </c>
      <c r="H1938" s="95">
        <v>174.4</v>
      </c>
      <c r="I1938" s="71" t="s">
        <v>1837</v>
      </c>
      <c r="J1938" s="71" t="s">
        <v>494</v>
      </c>
    </row>
    <row r="1939" s="9" customFormat="1" spans="1:10">
      <c r="A1939" s="43" t="s">
        <v>1928</v>
      </c>
      <c r="B1939" s="71" t="s">
        <v>1874</v>
      </c>
      <c r="C1939" s="71">
        <v>532</v>
      </c>
      <c r="D1939" s="71">
        <v>33903000000</v>
      </c>
      <c r="E1939" s="195" t="s">
        <v>16</v>
      </c>
      <c r="F1939" s="161" t="s">
        <v>1852</v>
      </c>
      <c r="G1939" s="71">
        <v>21</v>
      </c>
      <c r="H1939" s="61">
        <v>564.06</v>
      </c>
      <c r="I1939" s="71" t="s">
        <v>1837</v>
      </c>
      <c r="J1939" s="71" t="s">
        <v>494</v>
      </c>
    </row>
    <row r="1940" s="9" customFormat="1" spans="1:10">
      <c r="A1940" s="43" t="s">
        <v>1928</v>
      </c>
      <c r="B1940" s="71" t="s">
        <v>1874</v>
      </c>
      <c r="C1940" s="71">
        <v>532</v>
      </c>
      <c r="D1940" s="71">
        <v>33903000000</v>
      </c>
      <c r="E1940" s="195" t="s">
        <v>16</v>
      </c>
      <c r="F1940" s="161" t="s">
        <v>1260</v>
      </c>
      <c r="G1940" s="83">
        <v>25000</v>
      </c>
      <c r="H1940" s="61">
        <v>15000</v>
      </c>
      <c r="I1940" s="71" t="s">
        <v>1837</v>
      </c>
      <c r="J1940" s="71" t="s">
        <v>494</v>
      </c>
    </row>
    <row r="1941" s="9" customFormat="1" spans="1:10">
      <c r="A1941" s="43" t="s">
        <v>1928</v>
      </c>
      <c r="B1941" s="71" t="s">
        <v>1874</v>
      </c>
      <c r="C1941" s="71">
        <v>532</v>
      </c>
      <c r="D1941" s="71">
        <v>33903000000</v>
      </c>
      <c r="E1941" s="195" t="s">
        <v>16</v>
      </c>
      <c r="F1941" s="161" t="s">
        <v>1267</v>
      </c>
      <c r="G1941" s="71">
        <v>2</v>
      </c>
      <c r="H1941" s="61">
        <v>7.82</v>
      </c>
      <c r="I1941" s="71" t="s">
        <v>1837</v>
      </c>
      <c r="J1941" s="71" t="s">
        <v>494</v>
      </c>
    </row>
    <row r="1942" s="9" customFormat="1" spans="1:10">
      <c r="A1942" s="43" t="s">
        <v>1928</v>
      </c>
      <c r="B1942" s="71" t="s">
        <v>1874</v>
      </c>
      <c r="C1942" s="71">
        <v>532</v>
      </c>
      <c r="D1942" s="71">
        <v>33903000000</v>
      </c>
      <c r="E1942" s="195" t="s">
        <v>16</v>
      </c>
      <c r="F1942" s="161" t="s">
        <v>1853</v>
      </c>
      <c r="G1942" s="71">
        <v>5</v>
      </c>
      <c r="H1942" s="61">
        <v>13.25</v>
      </c>
      <c r="I1942" s="71" t="s">
        <v>1837</v>
      </c>
      <c r="J1942" s="71" t="s">
        <v>494</v>
      </c>
    </row>
    <row r="1943" s="9" customFormat="1" spans="1:10">
      <c r="A1943" s="43" t="s">
        <v>1928</v>
      </c>
      <c r="B1943" s="71" t="s">
        <v>1874</v>
      </c>
      <c r="C1943" s="71">
        <v>532</v>
      </c>
      <c r="D1943" s="71">
        <v>33903000000</v>
      </c>
      <c r="E1943" s="195" t="s">
        <v>16</v>
      </c>
      <c r="F1943" s="161" t="s">
        <v>1854</v>
      </c>
      <c r="G1943" s="71">
        <v>2</v>
      </c>
      <c r="H1943" s="61">
        <v>5.9</v>
      </c>
      <c r="I1943" s="71" t="s">
        <v>1837</v>
      </c>
      <c r="J1943" s="71" t="s">
        <v>494</v>
      </c>
    </row>
    <row r="1944" s="9" customFormat="1" spans="1:10">
      <c r="A1944" s="43" t="s">
        <v>1928</v>
      </c>
      <c r="B1944" s="71" t="s">
        <v>1874</v>
      </c>
      <c r="C1944" s="71">
        <v>532</v>
      </c>
      <c r="D1944" s="71">
        <v>33903000000</v>
      </c>
      <c r="E1944" s="195" t="s">
        <v>16</v>
      </c>
      <c r="F1944" s="161" t="s">
        <v>1256</v>
      </c>
      <c r="G1944" s="71">
        <v>3</v>
      </c>
      <c r="H1944" s="61">
        <v>15.12</v>
      </c>
      <c r="I1944" s="71" t="s">
        <v>1837</v>
      </c>
      <c r="J1944" s="71" t="s">
        <v>494</v>
      </c>
    </row>
    <row r="1945" s="9" customFormat="1" spans="1:10">
      <c r="A1945" s="43" t="s">
        <v>1928</v>
      </c>
      <c r="B1945" s="71" t="s">
        <v>1874</v>
      </c>
      <c r="C1945" s="71">
        <v>532</v>
      </c>
      <c r="D1945" s="71">
        <v>33903000000</v>
      </c>
      <c r="E1945" s="195" t="s">
        <v>16</v>
      </c>
      <c r="F1945" s="161" t="s">
        <v>1939</v>
      </c>
      <c r="G1945" s="71">
        <v>10</v>
      </c>
      <c r="H1945" s="61">
        <v>59.8</v>
      </c>
      <c r="I1945" s="71" t="s">
        <v>1837</v>
      </c>
      <c r="J1945" s="71" t="s">
        <v>494</v>
      </c>
    </row>
    <row r="1946" s="9" customFormat="1" spans="1:10">
      <c r="A1946" s="43" t="s">
        <v>1928</v>
      </c>
      <c r="B1946" s="71" t="s">
        <v>1874</v>
      </c>
      <c r="C1946" s="71">
        <v>532</v>
      </c>
      <c r="D1946" s="71">
        <v>33903000000</v>
      </c>
      <c r="E1946" s="195" t="s">
        <v>16</v>
      </c>
      <c r="F1946" s="161" t="s">
        <v>1258</v>
      </c>
      <c r="G1946" s="71">
        <v>15</v>
      </c>
      <c r="H1946" s="95">
        <v>325.5</v>
      </c>
      <c r="I1946" s="71" t="s">
        <v>1837</v>
      </c>
      <c r="J1946" s="71" t="s">
        <v>494</v>
      </c>
    </row>
    <row r="1947" s="9" customFormat="1" spans="1:10">
      <c r="A1947" s="43" t="s">
        <v>1928</v>
      </c>
      <c r="B1947" s="71" t="s">
        <v>1874</v>
      </c>
      <c r="C1947" s="71">
        <v>532</v>
      </c>
      <c r="D1947" s="71">
        <v>33903000000</v>
      </c>
      <c r="E1947" s="195" t="s">
        <v>16</v>
      </c>
      <c r="F1947" s="161" t="s">
        <v>1257</v>
      </c>
      <c r="G1947" s="71">
        <v>112</v>
      </c>
      <c r="H1947" s="61">
        <v>712.32</v>
      </c>
      <c r="I1947" s="71" t="s">
        <v>1837</v>
      </c>
      <c r="J1947" s="71" t="s">
        <v>494</v>
      </c>
    </row>
    <row r="1948" s="9" customFormat="1" spans="1:10">
      <c r="A1948" s="43" t="s">
        <v>1928</v>
      </c>
      <c r="B1948" s="71" t="s">
        <v>1874</v>
      </c>
      <c r="C1948" s="71">
        <v>532</v>
      </c>
      <c r="D1948" s="71">
        <v>33903000000</v>
      </c>
      <c r="E1948" s="195" t="s">
        <v>16</v>
      </c>
      <c r="F1948" s="161" t="s">
        <v>1266</v>
      </c>
      <c r="G1948" s="71">
        <v>20</v>
      </c>
      <c r="H1948" s="61">
        <v>14.4</v>
      </c>
      <c r="I1948" s="71" t="s">
        <v>1837</v>
      </c>
      <c r="J1948" s="71" t="s">
        <v>494</v>
      </c>
    </row>
    <row r="1949" s="9" customFormat="1" spans="1:10">
      <c r="A1949" s="43" t="s">
        <v>1928</v>
      </c>
      <c r="B1949" s="71" t="s">
        <v>1874</v>
      </c>
      <c r="C1949" s="71">
        <v>532</v>
      </c>
      <c r="D1949" s="71">
        <v>33903000000</v>
      </c>
      <c r="E1949" s="195" t="s">
        <v>16</v>
      </c>
      <c r="F1949" s="161" t="s">
        <v>1940</v>
      </c>
      <c r="G1949" s="71">
        <v>2</v>
      </c>
      <c r="H1949" s="61">
        <v>25.5</v>
      </c>
      <c r="I1949" s="71" t="s">
        <v>1837</v>
      </c>
      <c r="J1949" s="71" t="s">
        <v>494</v>
      </c>
    </row>
    <row r="1950" s="9" customFormat="1" spans="1:10">
      <c r="A1950" s="43" t="s">
        <v>1928</v>
      </c>
      <c r="B1950" s="71" t="s">
        <v>1874</v>
      </c>
      <c r="C1950" s="71">
        <v>532</v>
      </c>
      <c r="D1950" s="71">
        <v>33903000000</v>
      </c>
      <c r="E1950" s="195" t="s">
        <v>16</v>
      </c>
      <c r="F1950" s="161" t="s">
        <v>1855</v>
      </c>
      <c r="G1950" s="71">
        <v>224</v>
      </c>
      <c r="H1950" s="61">
        <v>300.16</v>
      </c>
      <c r="I1950" s="71" t="s">
        <v>1837</v>
      </c>
      <c r="J1950" s="71" t="s">
        <v>494</v>
      </c>
    </row>
    <row r="1951" s="9" customFormat="1" spans="1:10">
      <c r="A1951" s="43" t="s">
        <v>1928</v>
      </c>
      <c r="B1951" s="71" t="s">
        <v>1874</v>
      </c>
      <c r="C1951" s="71">
        <v>532</v>
      </c>
      <c r="D1951" s="71">
        <v>33903000000</v>
      </c>
      <c r="E1951" s="195" t="s">
        <v>16</v>
      </c>
      <c r="F1951" s="161" t="s">
        <v>1856</v>
      </c>
      <c r="G1951" s="71">
        <v>580</v>
      </c>
      <c r="H1951" s="61">
        <v>20247.8</v>
      </c>
      <c r="I1951" s="71" t="s">
        <v>1837</v>
      </c>
      <c r="J1951" s="71" t="s">
        <v>494</v>
      </c>
    </row>
    <row r="1952" s="9" customFormat="1" spans="1:10">
      <c r="A1952" s="43" t="s">
        <v>1928</v>
      </c>
      <c r="B1952" s="71" t="s">
        <v>1874</v>
      </c>
      <c r="C1952" s="71">
        <v>532</v>
      </c>
      <c r="D1952" s="71">
        <v>33903000000</v>
      </c>
      <c r="E1952" s="195" t="s">
        <v>16</v>
      </c>
      <c r="F1952" s="161" t="s">
        <v>1857</v>
      </c>
      <c r="G1952" s="71">
        <v>12</v>
      </c>
      <c r="H1952" s="61">
        <v>57.6</v>
      </c>
      <c r="I1952" s="71" t="s">
        <v>1837</v>
      </c>
      <c r="J1952" s="71" t="s">
        <v>494</v>
      </c>
    </row>
    <row r="1953" s="9" customFormat="1" spans="1:10">
      <c r="A1953" s="43" t="s">
        <v>1928</v>
      </c>
      <c r="B1953" s="71" t="s">
        <v>1874</v>
      </c>
      <c r="C1953" s="71">
        <v>532</v>
      </c>
      <c r="D1953" s="71">
        <v>33903000000</v>
      </c>
      <c r="E1953" s="195" t="s">
        <v>16</v>
      </c>
      <c r="F1953" s="161" t="s">
        <v>1859</v>
      </c>
      <c r="G1953" s="71">
        <v>4</v>
      </c>
      <c r="H1953" s="61">
        <v>102.28</v>
      </c>
      <c r="I1953" s="71" t="s">
        <v>1837</v>
      </c>
      <c r="J1953" s="71" t="s">
        <v>494</v>
      </c>
    </row>
    <row r="1954" s="9" customFormat="1" spans="1:10">
      <c r="A1954" s="43" t="s">
        <v>1928</v>
      </c>
      <c r="B1954" s="71" t="s">
        <v>1874</v>
      </c>
      <c r="C1954" s="71">
        <v>532</v>
      </c>
      <c r="D1954" s="71">
        <v>33903000000</v>
      </c>
      <c r="E1954" s="195" t="s">
        <v>16</v>
      </c>
      <c r="F1954" s="161" t="s">
        <v>56</v>
      </c>
      <c r="G1954" s="71">
        <v>80</v>
      </c>
      <c r="H1954" s="61">
        <v>395.2</v>
      </c>
      <c r="I1954" s="71" t="s">
        <v>1837</v>
      </c>
      <c r="J1954" s="71" t="s">
        <v>494</v>
      </c>
    </row>
    <row r="1955" s="9" customFormat="1" spans="1:10">
      <c r="A1955" s="43" t="s">
        <v>1928</v>
      </c>
      <c r="B1955" s="71" t="s">
        <v>1874</v>
      </c>
      <c r="C1955" s="71">
        <v>532</v>
      </c>
      <c r="D1955" s="71">
        <v>33903000000</v>
      </c>
      <c r="E1955" s="195" t="s">
        <v>16</v>
      </c>
      <c r="F1955" s="161" t="s">
        <v>1941</v>
      </c>
      <c r="G1955" s="71">
        <v>12</v>
      </c>
      <c r="H1955" s="95">
        <v>32.98</v>
      </c>
      <c r="I1955" s="71" t="s">
        <v>1837</v>
      </c>
      <c r="J1955" s="71" t="s">
        <v>494</v>
      </c>
    </row>
    <row r="1956" s="9" customFormat="1" spans="1:10">
      <c r="A1956" s="43" t="s">
        <v>1928</v>
      </c>
      <c r="B1956" s="71" t="s">
        <v>1874</v>
      </c>
      <c r="C1956" s="71">
        <v>532</v>
      </c>
      <c r="D1956" s="71">
        <v>33903000000</v>
      </c>
      <c r="E1956" s="195" t="s">
        <v>16</v>
      </c>
      <c r="F1956" s="161" t="s">
        <v>1860</v>
      </c>
      <c r="G1956" s="71">
        <v>12</v>
      </c>
      <c r="H1956" s="95">
        <v>31.02</v>
      </c>
      <c r="I1956" s="71" t="s">
        <v>1837</v>
      </c>
      <c r="J1956" s="71" t="s">
        <v>494</v>
      </c>
    </row>
    <row r="1957" s="9" customFormat="1" spans="1:10">
      <c r="A1957" s="43" t="s">
        <v>1928</v>
      </c>
      <c r="B1957" s="71" t="s">
        <v>1874</v>
      </c>
      <c r="C1957" s="71">
        <v>532</v>
      </c>
      <c r="D1957" s="71">
        <v>33903000000</v>
      </c>
      <c r="E1957" s="195" t="s">
        <v>16</v>
      </c>
      <c r="F1957" s="161" t="s">
        <v>1942</v>
      </c>
      <c r="G1957" s="71">
        <v>200</v>
      </c>
      <c r="H1957" s="95">
        <v>448</v>
      </c>
      <c r="I1957" s="71" t="s">
        <v>1837</v>
      </c>
      <c r="J1957" s="71" t="s">
        <v>494</v>
      </c>
    </row>
    <row r="1958" s="9" customFormat="1" spans="1:10">
      <c r="A1958" s="43" t="s">
        <v>1928</v>
      </c>
      <c r="B1958" s="71" t="s">
        <v>1874</v>
      </c>
      <c r="C1958" s="71">
        <v>532</v>
      </c>
      <c r="D1958" s="71">
        <v>33903000000</v>
      </c>
      <c r="E1958" s="195" t="s">
        <v>16</v>
      </c>
      <c r="F1958" s="161" t="s">
        <v>1861</v>
      </c>
      <c r="G1958" s="71">
        <v>6</v>
      </c>
      <c r="H1958" s="61">
        <v>20.46</v>
      </c>
      <c r="I1958" s="71" t="s">
        <v>1837</v>
      </c>
      <c r="J1958" s="71" t="s">
        <v>494</v>
      </c>
    </row>
    <row r="1959" s="9" customFormat="1" spans="1:10">
      <c r="A1959" s="43" t="s">
        <v>1928</v>
      </c>
      <c r="B1959" s="71" t="s">
        <v>1874</v>
      </c>
      <c r="C1959" s="71">
        <v>532</v>
      </c>
      <c r="D1959" s="71">
        <v>33903000000</v>
      </c>
      <c r="E1959" s="195" t="s">
        <v>16</v>
      </c>
      <c r="F1959" s="161" t="s">
        <v>1943</v>
      </c>
      <c r="G1959" s="71">
        <v>6</v>
      </c>
      <c r="H1959" s="95">
        <v>130.98</v>
      </c>
      <c r="I1959" s="71" t="s">
        <v>1837</v>
      </c>
      <c r="J1959" s="71" t="s">
        <v>494</v>
      </c>
    </row>
    <row r="1960" s="9" customFormat="1" spans="1:10">
      <c r="A1960" s="43" t="s">
        <v>1928</v>
      </c>
      <c r="B1960" s="71" t="s">
        <v>1874</v>
      </c>
      <c r="C1960" s="71">
        <v>532</v>
      </c>
      <c r="D1960" s="71">
        <v>33903000000</v>
      </c>
      <c r="E1960" s="195" t="s">
        <v>16</v>
      </c>
      <c r="F1960" s="161" t="s">
        <v>1265</v>
      </c>
      <c r="G1960" s="71">
        <v>7</v>
      </c>
      <c r="H1960" s="61">
        <v>34.86</v>
      </c>
      <c r="I1960" s="71" t="s">
        <v>1837</v>
      </c>
      <c r="J1960" s="71" t="s">
        <v>494</v>
      </c>
    </row>
    <row r="1961" s="9" customFormat="1" spans="1:10">
      <c r="A1961" s="43" t="s">
        <v>1928</v>
      </c>
      <c r="B1961" s="71" t="s">
        <v>1874</v>
      </c>
      <c r="C1961" s="71">
        <v>532</v>
      </c>
      <c r="D1961" s="71">
        <v>33903000000</v>
      </c>
      <c r="E1961" s="195" t="s">
        <v>16</v>
      </c>
      <c r="F1961" s="161" t="s">
        <v>1269</v>
      </c>
      <c r="G1961" s="71">
        <v>30</v>
      </c>
      <c r="H1961" s="74">
        <v>370.8</v>
      </c>
      <c r="I1961" s="71" t="s">
        <v>1837</v>
      </c>
      <c r="J1961" s="71" t="s">
        <v>494</v>
      </c>
    </row>
    <row r="1962" s="9" customFormat="1" spans="1:10">
      <c r="A1962" s="43" t="s">
        <v>1928</v>
      </c>
      <c r="B1962" s="71" t="s">
        <v>1874</v>
      </c>
      <c r="C1962" s="71">
        <v>532</v>
      </c>
      <c r="D1962" s="71">
        <v>33903000000</v>
      </c>
      <c r="E1962" s="195" t="s">
        <v>16</v>
      </c>
      <c r="F1962" s="161" t="s">
        <v>1270</v>
      </c>
      <c r="G1962" s="71">
        <v>84</v>
      </c>
      <c r="H1962" s="74">
        <v>1260</v>
      </c>
      <c r="I1962" s="71" t="s">
        <v>1837</v>
      </c>
      <c r="J1962" s="71" t="s">
        <v>494</v>
      </c>
    </row>
    <row r="1963" s="9" customFormat="1" spans="1:10">
      <c r="A1963" s="43" t="s">
        <v>1928</v>
      </c>
      <c r="B1963" s="71" t="s">
        <v>1874</v>
      </c>
      <c r="C1963" s="71">
        <v>532</v>
      </c>
      <c r="D1963" s="71">
        <v>33903000000</v>
      </c>
      <c r="E1963" s="195" t="s">
        <v>16</v>
      </c>
      <c r="F1963" s="161" t="s">
        <v>1271</v>
      </c>
      <c r="G1963" s="71">
        <v>192</v>
      </c>
      <c r="H1963" s="74">
        <v>758.4</v>
      </c>
      <c r="I1963" s="71" t="s">
        <v>1837</v>
      </c>
      <c r="J1963" s="71" t="s">
        <v>494</v>
      </c>
    </row>
    <row r="1964" s="9" customFormat="1" spans="1:10">
      <c r="A1964" s="43" t="s">
        <v>1928</v>
      </c>
      <c r="B1964" s="71" t="s">
        <v>1874</v>
      </c>
      <c r="C1964" s="71">
        <v>532</v>
      </c>
      <c r="D1964" s="71">
        <v>33903000000</v>
      </c>
      <c r="E1964" s="195" t="s">
        <v>16</v>
      </c>
      <c r="F1964" s="161" t="s">
        <v>1944</v>
      </c>
      <c r="G1964" s="71">
        <v>24</v>
      </c>
      <c r="H1964" s="61">
        <v>1046.4</v>
      </c>
      <c r="I1964" s="71"/>
      <c r="J1964" s="71"/>
    </row>
    <row r="1965" s="9" customFormat="1" spans="1:10">
      <c r="A1965" s="43" t="s">
        <v>1928</v>
      </c>
      <c r="B1965" s="71" t="s">
        <v>1874</v>
      </c>
      <c r="C1965" s="71">
        <v>532</v>
      </c>
      <c r="D1965" s="71">
        <v>33903000000</v>
      </c>
      <c r="E1965" s="195" t="s">
        <v>16</v>
      </c>
      <c r="F1965" s="161" t="s">
        <v>1324</v>
      </c>
      <c r="G1965" s="71">
        <v>37</v>
      </c>
      <c r="H1965" s="61">
        <v>229.4</v>
      </c>
      <c r="I1965" s="71"/>
      <c r="J1965" s="71"/>
    </row>
    <row r="1966" s="9" customFormat="1" spans="1:10">
      <c r="A1966" s="43" t="s">
        <v>1928</v>
      </c>
      <c r="B1966" s="71" t="s">
        <v>1874</v>
      </c>
      <c r="C1966" s="71">
        <v>532</v>
      </c>
      <c r="D1966" s="71">
        <v>33903000000</v>
      </c>
      <c r="E1966" s="195" t="s">
        <v>16</v>
      </c>
      <c r="F1966" s="161" t="s">
        <v>206</v>
      </c>
      <c r="G1966" s="71">
        <v>1500</v>
      </c>
      <c r="H1966" s="61">
        <v>585</v>
      </c>
      <c r="I1966" s="71"/>
      <c r="J1966" s="71"/>
    </row>
    <row r="1967" s="9" customFormat="1" spans="1:10">
      <c r="A1967" s="43" t="s">
        <v>1928</v>
      </c>
      <c r="B1967" s="71" t="s">
        <v>1874</v>
      </c>
      <c r="C1967" s="71">
        <v>532</v>
      </c>
      <c r="D1967" s="71">
        <v>33903000000</v>
      </c>
      <c r="E1967" s="195" t="s">
        <v>16</v>
      </c>
      <c r="F1967" s="161" t="s">
        <v>1866</v>
      </c>
      <c r="G1967" s="71">
        <v>240</v>
      </c>
      <c r="H1967" s="61">
        <v>1411.12</v>
      </c>
      <c r="I1967" s="71"/>
      <c r="J1967" s="71"/>
    </row>
    <row r="1968" s="9" customFormat="1" spans="1:10">
      <c r="A1968" s="43" t="s">
        <v>1928</v>
      </c>
      <c r="B1968" s="71" t="s">
        <v>1874</v>
      </c>
      <c r="C1968" s="71">
        <v>532</v>
      </c>
      <c r="D1968" s="71">
        <v>33903000000</v>
      </c>
      <c r="E1968" s="195" t="s">
        <v>16</v>
      </c>
      <c r="F1968" s="162" t="s">
        <v>214</v>
      </c>
      <c r="G1968" s="71">
        <v>18</v>
      </c>
      <c r="H1968" s="61">
        <v>130.86</v>
      </c>
      <c r="I1968" s="71"/>
      <c r="J1968" s="71"/>
    </row>
    <row r="1969" s="9" customFormat="1" spans="1:10">
      <c r="A1969" s="43" t="s">
        <v>1928</v>
      </c>
      <c r="B1969" s="71" t="s">
        <v>1874</v>
      </c>
      <c r="C1969" s="71">
        <v>532</v>
      </c>
      <c r="D1969" s="71">
        <v>33903000000</v>
      </c>
      <c r="E1969" s="195" t="s">
        <v>16</v>
      </c>
      <c r="F1969" s="161" t="s">
        <v>1945</v>
      </c>
      <c r="G1969" s="71">
        <v>860</v>
      </c>
      <c r="H1969" s="61">
        <v>5366.4</v>
      </c>
      <c r="I1969" s="71"/>
      <c r="J1969" s="71"/>
    </row>
    <row r="1970" s="9" customFormat="1" spans="1:13">
      <c r="A1970" s="43" t="s">
        <v>1928</v>
      </c>
      <c r="B1970" s="71" t="s">
        <v>1874</v>
      </c>
      <c r="C1970" s="71">
        <v>532</v>
      </c>
      <c r="D1970" s="71">
        <v>33903000000</v>
      </c>
      <c r="E1970" s="195" t="s">
        <v>16</v>
      </c>
      <c r="F1970" s="161" t="s">
        <v>1946</v>
      </c>
      <c r="G1970" s="71">
        <v>80</v>
      </c>
      <c r="H1970" s="61">
        <v>1096</v>
      </c>
      <c r="I1970" s="71"/>
      <c r="J1970" s="71"/>
      <c r="L1970" s="144"/>
      <c r="M1970" s="144"/>
    </row>
    <row r="1971" s="9" customFormat="1" spans="1:13">
      <c r="A1971" s="43" t="s">
        <v>1928</v>
      </c>
      <c r="B1971" s="71" t="s">
        <v>1874</v>
      </c>
      <c r="C1971" s="71">
        <v>532</v>
      </c>
      <c r="D1971" s="71">
        <v>33903000000</v>
      </c>
      <c r="E1971" s="195" t="s">
        <v>16</v>
      </c>
      <c r="F1971" s="161" t="s">
        <v>1947</v>
      </c>
      <c r="G1971" s="71">
        <v>60</v>
      </c>
      <c r="H1971" s="61">
        <v>732</v>
      </c>
      <c r="I1971" s="71"/>
      <c r="J1971" s="71"/>
      <c r="L1971" s="71"/>
      <c r="M1971" s="71"/>
    </row>
    <row r="1972" s="9" customFormat="1" spans="1:15">
      <c r="A1972" s="43" t="s">
        <v>1928</v>
      </c>
      <c r="B1972" s="71" t="s">
        <v>1874</v>
      </c>
      <c r="C1972" s="71">
        <v>532</v>
      </c>
      <c r="D1972" s="71">
        <v>33903000000</v>
      </c>
      <c r="E1972" s="195" t="s">
        <v>16</v>
      </c>
      <c r="F1972" s="161" t="s">
        <v>1948</v>
      </c>
      <c r="G1972" s="71">
        <v>480</v>
      </c>
      <c r="H1972" s="61">
        <v>5856</v>
      </c>
      <c r="I1972" s="71"/>
      <c r="J1972" s="71"/>
      <c r="O1972" s="163"/>
    </row>
    <row r="1973" s="9" customFormat="1" spans="1:10">
      <c r="A1973" s="43" t="s">
        <v>1928</v>
      </c>
      <c r="B1973" s="71" t="s">
        <v>1874</v>
      </c>
      <c r="C1973" s="71">
        <v>532</v>
      </c>
      <c r="D1973" s="71">
        <v>33903000000</v>
      </c>
      <c r="E1973" s="195" t="s">
        <v>16</v>
      </c>
      <c r="F1973" s="161" t="s">
        <v>1949</v>
      </c>
      <c r="G1973" s="71">
        <v>200</v>
      </c>
      <c r="H1973" s="61">
        <v>2440</v>
      </c>
      <c r="I1973" s="71"/>
      <c r="J1973" s="71"/>
    </row>
    <row r="1974" s="9" customFormat="1" spans="1:10">
      <c r="A1974" s="43" t="s">
        <v>1928</v>
      </c>
      <c r="B1974" s="71" t="s">
        <v>1874</v>
      </c>
      <c r="C1974" s="71">
        <v>532</v>
      </c>
      <c r="D1974" s="71">
        <v>33903000000</v>
      </c>
      <c r="E1974" s="195" t="s">
        <v>16</v>
      </c>
      <c r="F1974" s="161" t="s">
        <v>1950</v>
      </c>
      <c r="G1974" s="71">
        <v>144</v>
      </c>
      <c r="H1974" s="61">
        <v>2014.56</v>
      </c>
      <c r="I1974" s="71"/>
      <c r="J1974" s="71"/>
    </row>
    <row r="1975" s="9" customFormat="1" spans="1:13">
      <c r="A1975" s="43" t="s">
        <v>1928</v>
      </c>
      <c r="B1975" s="71" t="s">
        <v>1874</v>
      </c>
      <c r="C1975" s="71">
        <v>532</v>
      </c>
      <c r="D1975" s="71">
        <v>33903000000</v>
      </c>
      <c r="E1975" s="195" t="s">
        <v>16</v>
      </c>
      <c r="F1975" s="161" t="s">
        <v>1951</v>
      </c>
      <c r="G1975" s="71">
        <v>60</v>
      </c>
      <c r="H1975" s="61">
        <v>17.4</v>
      </c>
      <c r="I1975" s="71"/>
      <c r="J1975" s="71"/>
      <c r="L1975" s="164"/>
      <c r="M1975" s="164"/>
    </row>
    <row r="1976" s="9" customFormat="1" ht="45" spans="1:10">
      <c r="A1976" s="47" t="s">
        <v>1952</v>
      </c>
      <c r="B1976" s="50" t="s">
        <v>1953</v>
      </c>
      <c r="C1976" s="71">
        <v>532</v>
      </c>
      <c r="D1976" s="71">
        <v>33903000000</v>
      </c>
      <c r="E1976" s="195" t="s">
        <v>16</v>
      </c>
      <c r="F1976" s="39" t="s">
        <v>1954</v>
      </c>
      <c r="G1976" s="50">
        <v>7</v>
      </c>
      <c r="H1976" s="121">
        <v>582.89</v>
      </c>
      <c r="I1976" s="165">
        <v>45329</v>
      </c>
      <c r="J1976" s="50" t="s">
        <v>19</v>
      </c>
    </row>
    <row r="1977" s="9" customFormat="1" spans="1:10">
      <c r="A1977" s="47" t="s">
        <v>1952</v>
      </c>
      <c r="B1977" s="50" t="s">
        <v>1953</v>
      </c>
      <c r="C1977" s="71">
        <v>532</v>
      </c>
      <c r="D1977" s="71">
        <v>33903000000</v>
      </c>
      <c r="E1977" s="195" t="s">
        <v>16</v>
      </c>
      <c r="F1977" s="39" t="s">
        <v>1955</v>
      </c>
      <c r="G1977" s="50">
        <v>6</v>
      </c>
      <c r="H1977" s="121">
        <v>240.24</v>
      </c>
      <c r="I1977" s="165">
        <v>45329</v>
      </c>
      <c r="J1977" s="50" t="s">
        <v>19</v>
      </c>
    </row>
    <row r="1978" s="9" customFormat="1" spans="1:10">
      <c r="A1978" s="47" t="s">
        <v>1952</v>
      </c>
      <c r="B1978" s="50" t="s">
        <v>1953</v>
      </c>
      <c r="C1978" s="71">
        <v>532</v>
      </c>
      <c r="D1978" s="71">
        <v>33903000000</v>
      </c>
      <c r="E1978" s="195" t="s">
        <v>16</v>
      </c>
      <c r="F1978" s="39" t="s">
        <v>1956</v>
      </c>
      <c r="G1978" s="50">
        <v>10</v>
      </c>
      <c r="H1978" s="121">
        <v>85.3</v>
      </c>
      <c r="I1978" s="165">
        <v>45329</v>
      </c>
      <c r="J1978" s="50" t="s">
        <v>19</v>
      </c>
    </row>
    <row r="1979" s="9" customFormat="1" spans="1:10">
      <c r="A1979" s="47" t="s">
        <v>1952</v>
      </c>
      <c r="B1979" s="50" t="s">
        <v>1953</v>
      </c>
      <c r="C1979" s="71">
        <v>532</v>
      </c>
      <c r="D1979" s="71">
        <v>33903000000</v>
      </c>
      <c r="E1979" s="195" t="s">
        <v>16</v>
      </c>
      <c r="F1979" s="39" t="s">
        <v>1957</v>
      </c>
      <c r="G1979" s="50">
        <v>25</v>
      </c>
      <c r="H1979" s="121">
        <v>194.5</v>
      </c>
      <c r="I1979" s="165">
        <v>45329</v>
      </c>
      <c r="J1979" s="50" t="s">
        <v>19</v>
      </c>
    </row>
    <row r="1980" s="9" customFormat="1" spans="1:10">
      <c r="A1980" s="47" t="s">
        <v>1952</v>
      </c>
      <c r="B1980" s="50" t="s">
        <v>1953</v>
      </c>
      <c r="C1980" s="71">
        <v>532</v>
      </c>
      <c r="D1980" s="71">
        <v>33903000000</v>
      </c>
      <c r="E1980" s="195" t="s">
        <v>16</v>
      </c>
      <c r="F1980" s="39" t="s">
        <v>1958</v>
      </c>
      <c r="G1980" s="50">
        <v>10000</v>
      </c>
      <c r="H1980" s="121">
        <v>7700</v>
      </c>
      <c r="I1980" s="165">
        <v>45329</v>
      </c>
      <c r="J1980" s="50" t="s">
        <v>19</v>
      </c>
    </row>
    <row r="1981" s="9" customFormat="1" spans="1:10">
      <c r="A1981" s="47" t="s">
        <v>1952</v>
      </c>
      <c r="B1981" s="50" t="s">
        <v>1953</v>
      </c>
      <c r="C1981" s="71">
        <v>532</v>
      </c>
      <c r="D1981" s="71">
        <v>33903000000</v>
      </c>
      <c r="E1981" s="195" t="s">
        <v>16</v>
      </c>
      <c r="F1981" s="39" t="s">
        <v>1959</v>
      </c>
      <c r="G1981" s="50">
        <v>15</v>
      </c>
      <c r="H1981" s="121">
        <v>143.4</v>
      </c>
      <c r="I1981" s="165">
        <v>45329</v>
      </c>
      <c r="J1981" s="50" t="s">
        <v>19</v>
      </c>
    </row>
    <row r="1982" s="9" customFormat="1" spans="1:10">
      <c r="A1982" s="47" t="s">
        <v>1952</v>
      </c>
      <c r="B1982" s="50" t="s">
        <v>1953</v>
      </c>
      <c r="C1982" s="71">
        <v>532</v>
      </c>
      <c r="D1982" s="71">
        <v>33903000000</v>
      </c>
      <c r="E1982" s="195" t="s">
        <v>16</v>
      </c>
      <c r="F1982" s="39" t="s">
        <v>1960</v>
      </c>
      <c r="G1982" s="50">
        <v>3</v>
      </c>
      <c r="H1982" s="121">
        <v>82.56</v>
      </c>
      <c r="I1982" s="165">
        <v>45329</v>
      </c>
      <c r="J1982" s="50" t="s">
        <v>19</v>
      </c>
    </row>
    <row r="1983" s="9" customFormat="1" ht="30" spans="1:10">
      <c r="A1983" s="47" t="s">
        <v>1952</v>
      </c>
      <c r="B1983" s="50" t="s">
        <v>1953</v>
      </c>
      <c r="C1983" s="71">
        <v>532</v>
      </c>
      <c r="D1983" s="71">
        <v>33903000000</v>
      </c>
      <c r="E1983" s="195" t="s">
        <v>16</v>
      </c>
      <c r="F1983" s="39" t="s">
        <v>1961</v>
      </c>
      <c r="G1983" s="50">
        <v>1</v>
      </c>
      <c r="H1983" s="121">
        <v>97.13</v>
      </c>
      <c r="I1983" s="165">
        <v>45329</v>
      </c>
      <c r="J1983" s="50" t="s">
        <v>19</v>
      </c>
    </row>
    <row r="1984" s="9" customFormat="1" ht="30" spans="1:10">
      <c r="A1984" s="47" t="s">
        <v>1952</v>
      </c>
      <c r="B1984" s="50" t="s">
        <v>1953</v>
      </c>
      <c r="C1984" s="71">
        <v>532</v>
      </c>
      <c r="D1984" s="71">
        <v>33903000000</v>
      </c>
      <c r="E1984" s="195" t="s">
        <v>16</v>
      </c>
      <c r="F1984" s="39" t="s">
        <v>1962</v>
      </c>
      <c r="G1984" s="50">
        <v>1</v>
      </c>
      <c r="H1984" s="121">
        <v>133.12</v>
      </c>
      <c r="I1984" s="165">
        <v>45329</v>
      </c>
      <c r="J1984" s="50" t="s">
        <v>19</v>
      </c>
    </row>
    <row r="1985" s="9" customFormat="1" ht="30" spans="1:10">
      <c r="A1985" s="47" t="s">
        <v>1952</v>
      </c>
      <c r="B1985" s="50" t="s">
        <v>1953</v>
      </c>
      <c r="C1985" s="71">
        <v>532</v>
      </c>
      <c r="D1985" s="71">
        <v>33903000000</v>
      </c>
      <c r="E1985" s="195" t="s">
        <v>16</v>
      </c>
      <c r="F1985" s="39" t="s">
        <v>1963</v>
      </c>
      <c r="G1985" s="50">
        <v>1</v>
      </c>
      <c r="H1985" s="121">
        <v>135.51</v>
      </c>
      <c r="I1985" s="165">
        <v>45329</v>
      </c>
      <c r="J1985" s="50" t="s">
        <v>19</v>
      </c>
    </row>
    <row r="1986" s="9" customFormat="1" ht="30" spans="1:10">
      <c r="A1986" s="47" t="s">
        <v>1952</v>
      </c>
      <c r="B1986" s="50" t="s">
        <v>1953</v>
      </c>
      <c r="C1986" s="71">
        <v>532</v>
      </c>
      <c r="D1986" s="71">
        <v>33903000000</v>
      </c>
      <c r="E1986" s="195" t="s">
        <v>16</v>
      </c>
      <c r="F1986" s="39" t="s">
        <v>1964</v>
      </c>
      <c r="G1986" s="50">
        <v>1</v>
      </c>
      <c r="H1986" s="121">
        <v>100.47</v>
      </c>
      <c r="I1986" s="165">
        <v>45329</v>
      </c>
      <c r="J1986" s="50" t="s">
        <v>19</v>
      </c>
    </row>
    <row r="1987" s="9" customFormat="1" ht="30" spans="1:10">
      <c r="A1987" s="47" t="s">
        <v>1952</v>
      </c>
      <c r="B1987" s="50" t="s">
        <v>1953</v>
      </c>
      <c r="C1987" s="71">
        <v>532</v>
      </c>
      <c r="D1987" s="71">
        <v>33903000000</v>
      </c>
      <c r="E1987" s="195" t="s">
        <v>16</v>
      </c>
      <c r="F1987" s="39" t="s">
        <v>1965</v>
      </c>
      <c r="G1987" s="50">
        <v>1</v>
      </c>
      <c r="H1987" s="121">
        <v>103.8</v>
      </c>
      <c r="I1987" s="165">
        <v>45329</v>
      </c>
      <c r="J1987" s="50" t="s">
        <v>19</v>
      </c>
    </row>
    <row r="1988" s="9" customFormat="1" ht="30" spans="1:10">
      <c r="A1988" s="47" t="s">
        <v>1952</v>
      </c>
      <c r="B1988" s="50" t="s">
        <v>1953</v>
      </c>
      <c r="C1988" s="71">
        <v>532</v>
      </c>
      <c r="D1988" s="71">
        <v>33903000000</v>
      </c>
      <c r="E1988" s="195" t="s">
        <v>16</v>
      </c>
      <c r="F1988" s="39" t="s">
        <v>1966</v>
      </c>
      <c r="G1988" s="50">
        <v>1</v>
      </c>
      <c r="H1988" s="121">
        <v>99.13</v>
      </c>
      <c r="I1988" s="165">
        <v>45329</v>
      </c>
      <c r="J1988" s="50" t="s">
        <v>19</v>
      </c>
    </row>
    <row r="1989" s="9" customFormat="1" ht="30" spans="1:10">
      <c r="A1989" s="47" t="s">
        <v>1952</v>
      </c>
      <c r="B1989" s="50" t="s">
        <v>1953</v>
      </c>
      <c r="C1989" s="71">
        <v>532</v>
      </c>
      <c r="D1989" s="71">
        <v>33903000000</v>
      </c>
      <c r="E1989" s="195" t="s">
        <v>16</v>
      </c>
      <c r="F1989" s="39" t="s">
        <v>1967</v>
      </c>
      <c r="G1989" s="50">
        <v>1</v>
      </c>
      <c r="H1989" s="121">
        <v>117.63</v>
      </c>
      <c r="I1989" s="165">
        <v>45329</v>
      </c>
      <c r="J1989" s="50" t="s">
        <v>19</v>
      </c>
    </row>
    <row r="1990" s="9" customFormat="1" ht="30" spans="1:10">
      <c r="A1990" s="47" t="s">
        <v>1952</v>
      </c>
      <c r="B1990" s="50" t="s">
        <v>1953</v>
      </c>
      <c r="C1990" s="71">
        <v>532</v>
      </c>
      <c r="D1990" s="71">
        <v>33903000000</v>
      </c>
      <c r="E1990" s="195" t="s">
        <v>16</v>
      </c>
      <c r="F1990" s="39" t="s">
        <v>1968</v>
      </c>
      <c r="G1990" s="50">
        <v>1</v>
      </c>
      <c r="H1990" s="121">
        <v>190.83</v>
      </c>
      <c r="I1990" s="165">
        <v>45329</v>
      </c>
      <c r="J1990" s="50" t="s">
        <v>19</v>
      </c>
    </row>
    <row r="1991" s="9" customFormat="1" ht="30" spans="1:10">
      <c r="A1991" s="47" t="s">
        <v>1952</v>
      </c>
      <c r="B1991" s="50" t="s">
        <v>1953</v>
      </c>
      <c r="C1991" s="71">
        <v>532</v>
      </c>
      <c r="D1991" s="71">
        <v>33903000000</v>
      </c>
      <c r="E1991" s="195" t="s">
        <v>16</v>
      </c>
      <c r="F1991" s="39" t="s">
        <v>1969</v>
      </c>
      <c r="G1991" s="166">
        <v>5000</v>
      </c>
      <c r="H1991" s="121">
        <v>950</v>
      </c>
      <c r="I1991" s="165">
        <v>45329</v>
      </c>
      <c r="J1991" s="50" t="s">
        <v>19</v>
      </c>
    </row>
    <row r="1992" s="9" customFormat="1" ht="30" spans="1:10">
      <c r="A1992" s="47" t="s">
        <v>1952</v>
      </c>
      <c r="B1992" s="50" t="s">
        <v>1953</v>
      </c>
      <c r="C1992" s="71">
        <v>532</v>
      </c>
      <c r="D1992" s="71">
        <v>33903000000</v>
      </c>
      <c r="E1992" s="195" t="s">
        <v>16</v>
      </c>
      <c r="F1992" s="39" t="s">
        <v>1970</v>
      </c>
      <c r="G1992" s="166">
        <v>1250</v>
      </c>
      <c r="H1992" s="121">
        <v>250</v>
      </c>
      <c r="I1992" s="165">
        <v>45329</v>
      </c>
      <c r="J1992" s="50" t="s">
        <v>19</v>
      </c>
    </row>
    <row r="1993" s="9" customFormat="1" ht="30" spans="1:10">
      <c r="A1993" s="47" t="s">
        <v>1952</v>
      </c>
      <c r="B1993" s="50" t="s">
        <v>1953</v>
      </c>
      <c r="C1993" s="71">
        <v>532</v>
      </c>
      <c r="D1993" s="71">
        <v>33903000000</v>
      </c>
      <c r="E1993" s="195" t="s">
        <v>16</v>
      </c>
      <c r="F1993" s="39" t="s">
        <v>1971</v>
      </c>
      <c r="G1993" s="50">
        <v>5</v>
      </c>
      <c r="H1993" s="121">
        <v>254.55</v>
      </c>
      <c r="I1993" s="165">
        <v>45329</v>
      </c>
      <c r="J1993" s="50" t="s">
        <v>19</v>
      </c>
    </row>
    <row r="1994" s="9" customFormat="1" ht="30" spans="1:10">
      <c r="A1994" s="47" t="s">
        <v>1952</v>
      </c>
      <c r="B1994" s="50" t="s">
        <v>1953</v>
      </c>
      <c r="C1994" s="71">
        <v>532</v>
      </c>
      <c r="D1994" s="71">
        <v>33903000000</v>
      </c>
      <c r="E1994" s="195" t="s">
        <v>16</v>
      </c>
      <c r="F1994" s="39" t="s">
        <v>1972</v>
      </c>
      <c r="G1994" s="50">
        <v>6000</v>
      </c>
      <c r="H1994" s="121">
        <v>2940</v>
      </c>
      <c r="I1994" s="165">
        <v>45329</v>
      </c>
      <c r="J1994" s="50" t="s">
        <v>19</v>
      </c>
    </row>
    <row r="1995" s="9" customFormat="1" ht="30" spans="1:10">
      <c r="A1995" s="47" t="s">
        <v>1952</v>
      </c>
      <c r="B1995" s="50" t="s">
        <v>1953</v>
      </c>
      <c r="C1995" s="71">
        <v>532</v>
      </c>
      <c r="D1995" s="71">
        <v>33903000000</v>
      </c>
      <c r="E1995" s="195" t="s">
        <v>16</v>
      </c>
      <c r="F1995" s="39" t="s">
        <v>1973</v>
      </c>
      <c r="G1995" s="50">
        <v>4000</v>
      </c>
      <c r="H1995" s="121">
        <v>2880</v>
      </c>
      <c r="I1995" s="165">
        <v>45329</v>
      </c>
      <c r="J1995" s="50" t="s">
        <v>19</v>
      </c>
    </row>
    <row r="1996" s="9" customFormat="1" ht="30" spans="1:10">
      <c r="A1996" s="47" t="s">
        <v>1952</v>
      </c>
      <c r="B1996" s="50" t="s">
        <v>1953</v>
      </c>
      <c r="C1996" s="71">
        <v>532</v>
      </c>
      <c r="D1996" s="71">
        <v>33903000000</v>
      </c>
      <c r="E1996" s="195" t="s">
        <v>16</v>
      </c>
      <c r="F1996" s="39" t="s">
        <v>1974</v>
      </c>
      <c r="G1996" s="50">
        <v>6000</v>
      </c>
      <c r="H1996" s="121">
        <v>2940</v>
      </c>
      <c r="I1996" s="165">
        <v>45330</v>
      </c>
      <c r="J1996" s="50" t="s">
        <v>19</v>
      </c>
    </row>
    <row r="1997" s="9" customFormat="1" ht="30" spans="1:10">
      <c r="A1997" s="47" t="s">
        <v>1952</v>
      </c>
      <c r="B1997" s="50" t="s">
        <v>1953</v>
      </c>
      <c r="C1997" s="71">
        <v>532</v>
      </c>
      <c r="D1997" s="71">
        <v>33903000000</v>
      </c>
      <c r="E1997" s="195" t="s">
        <v>16</v>
      </c>
      <c r="F1997" s="39" t="s">
        <v>1975</v>
      </c>
      <c r="G1997" s="50">
        <v>3000</v>
      </c>
      <c r="H1997" s="121">
        <v>3030</v>
      </c>
      <c r="I1997" s="165">
        <v>45329</v>
      </c>
      <c r="J1997" s="50" t="s">
        <v>19</v>
      </c>
    </row>
    <row r="1998" s="9" customFormat="1" spans="1:10">
      <c r="A1998" s="47" t="s">
        <v>1952</v>
      </c>
      <c r="B1998" s="50" t="s">
        <v>1953</v>
      </c>
      <c r="C1998" s="71">
        <v>532</v>
      </c>
      <c r="D1998" s="71">
        <v>33903000000</v>
      </c>
      <c r="E1998" s="195" t="s">
        <v>16</v>
      </c>
      <c r="F1998" s="39" t="s">
        <v>1976</v>
      </c>
      <c r="G1998" s="50">
        <v>15</v>
      </c>
      <c r="H1998" s="121">
        <v>89.7</v>
      </c>
      <c r="I1998" s="165">
        <v>45329</v>
      </c>
      <c r="J1998" s="50" t="s">
        <v>19</v>
      </c>
    </row>
    <row r="1999" s="9" customFormat="1" spans="1:10">
      <c r="A1999" s="47" t="s">
        <v>1952</v>
      </c>
      <c r="B1999" s="50" t="s">
        <v>1953</v>
      </c>
      <c r="C1999" s="71">
        <v>532</v>
      </c>
      <c r="D1999" s="71">
        <v>33903000000</v>
      </c>
      <c r="E1999" s="195" t="s">
        <v>16</v>
      </c>
      <c r="F1999" s="39" t="s">
        <v>1977</v>
      </c>
      <c r="G1999" s="50">
        <v>100</v>
      </c>
      <c r="H1999" s="121">
        <v>1393</v>
      </c>
      <c r="I1999" s="165">
        <v>45329</v>
      </c>
      <c r="J1999" s="50" t="s">
        <v>19</v>
      </c>
    </row>
    <row r="2000" s="9" customFormat="1" spans="1:10">
      <c r="A2000" s="47" t="s">
        <v>1952</v>
      </c>
      <c r="B2000" s="50" t="s">
        <v>1953</v>
      </c>
      <c r="C2000" s="71">
        <v>532</v>
      </c>
      <c r="D2000" s="71">
        <v>33903000000</v>
      </c>
      <c r="E2000" s="195" t="s">
        <v>16</v>
      </c>
      <c r="F2000" s="39" t="s">
        <v>1978</v>
      </c>
      <c r="G2000" s="50">
        <v>3</v>
      </c>
      <c r="H2000" s="121">
        <v>14.91</v>
      </c>
      <c r="I2000" s="165">
        <v>45329</v>
      </c>
      <c r="J2000" s="50" t="s">
        <v>19</v>
      </c>
    </row>
    <row r="2001" s="9" customFormat="1" spans="1:10">
      <c r="A2001" s="47" t="s">
        <v>1952</v>
      </c>
      <c r="B2001" s="50" t="s">
        <v>1953</v>
      </c>
      <c r="C2001" s="71">
        <v>532</v>
      </c>
      <c r="D2001" s="71">
        <v>33903000000</v>
      </c>
      <c r="E2001" s="195" t="s">
        <v>16</v>
      </c>
      <c r="F2001" s="39" t="s">
        <v>1979</v>
      </c>
      <c r="G2001" s="50">
        <v>1</v>
      </c>
      <c r="H2001" s="121">
        <v>54.08</v>
      </c>
      <c r="I2001" s="165">
        <v>45329</v>
      </c>
      <c r="J2001" s="50" t="s">
        <v>19</v>
      </c>
    </row>
    <row r="2002" s="9" customFormat="1" spans="1:10">
      <c r="A2002" s="47" t="s">
        <v>1952</v>
      </c>
      <c r="B2002" s="50" t="s">
        <v>1953</v>
      </c>
      <c r="C2002" s="71">
        <v>532</v>
      </c>
      <c r="D2002" s="71">
        <v>33903000000</v>
      </c>
      <c r="E2002" s="195" t="s">
        <v>16</v>
      </c>
      <c r="F2002" s="39" t="s">
        <v>1980</v>
      </c>
      <c r="G2002" s="50">
        <v>50</v>
      </c>
      <c r="H2002" s="121">
        <v>19</v>
      </c>
      <c r="I2002" s="165">
        <v>45329</v>
      </c>
      <c r="J2002" s="50" t="s">
        <v>19</v>
      </c>
    </row>
    <row r="2003" s="9" customFormat="1" ht="30" spans="1:10">
      <c r="A2003" s="47" t="s">
        <v>1952</v>
      </c>
      <c r="B2003" s="50" t="s">
        <v>1953</v>
      </c>
      <c r="C2003" s="71">
        <v>532</v>
      </c>
      <c r="D2003" s="71">
        <v>33903000000</v>
      </c>
      <c r="E2003" s="195" t="s">
        <v>16</v>
      </c>
      <c r="F2003" s="39" t="s">
        <v>1981</v>
      </c>
      <c r="G2003" s="50">
        <v>17500</v>
      </c>
      <c r="H2003" s="121">
        <v>875</v>
      </c>
      <c r="I2003" s="165">
        <v>45329</v>
      </c>
      <c r="J2003" s="50" t="s">
        <v>19</v>
      </c>
    </row>
    <row r="2004" s="9" customFormat="1" ht="30" spans="1:10">
      <c r="A2004" s="47" t="s">
        <v>1952</v>
      </c>
      <c r="B2004" s="50" t="s">
        <v>1953</v>
      </c>
      <c r="C2004" s="71">
        <v>532</v>
      </c>
      <c r="D2004" s="71">
        <v>33903000000</v>
      </c>
      <c r="E2004" s="195" t="s">
        <v>16</v>
      </c>
      <c r="F2004" s="39" t="s">
        <v>1982</v>
      </c>
      <c r="G2004" s="50">
        <v>10</v>
      </c>
      <c r="H2004" s="121">
        <v>99.9</v>
      </c>
      <c r="I2004" s="165">
        <v>45329</v>
      </c>
      <c r="J2004" s="50" t="s">
        <v>19</v>
      </c>
    </row>
    <row r="2005" s="9" customFormat="1" ht="30" spans="1:10">
      <c r="A2005" s="47" t="s">
        <v>1952</v>
      </c>
      <c r="B2005" s="50" t="s">
        <v>1953</v>
      </c>
      <c r="C2005" s="71">
        <v>532</v>
      </c>
      <c r="D2005" s="71">
        <v>33903000000</v>
      </c>
      <c r="E2005" s="195" t="s">
        <v>16</v>
      </c>
      <c r="F2005" s="39" t="s">
        <v>1983</v>
      </c>
      <c r="G2005" s="50">
        <v>12000</v>
      </c>
      <c r="H2005" s="121">
        <v>600</v>
      </c>
      <c r="I2005" s="165">
        <v>45329</v>
      </c>
      <c r="J2005" s="50" t="s">
        <v>19</v>
      </c>
    </row>
    <row r="2006" s="9" customFormat="1" ht="30" spans="1:10">
      <c r="A2006" s="47" t="s">
        <v>1952</v>
      </c>
      <c r="B2006" s="50" t="s">
        <v>1953</v>
      </c>
      <c r="C2006" s="71">
        <v>532</v>
      </c>
      <c r="D2006" s="71">
        <v>33903000000</v>
      </c>
      <c r="E2006" s="195" t="s">
        <v>16</v>
      </c>
      <c r="F2006" s="39" t="s">
        <v>1984</v>
      </c>
      <c r="G2006" s="50">
        <v>500</v>
      </c>
      <c r="H2006" s="121">
        <v>25</v>
      </c>
      <c r="I2006" s="165">
        <v>45329</v>
      </c>
      <c r="J2006" s="50" t="s">
        <v>19</v>
      </c>
    </row>
    <row r="2007" s="9" customFormat="1" spans="1:10">
      <c r="A2007" s="47" t="s">
        <v>1952</v>
      </c>
      <c r="B2007" s="50" t="s">
        <v>1953</v>
      </c>
      <c r="C2007" s="71">
        <v>532</v>
      </c>
      <c r="D2007" s="71">
        <v>33903000000</v>
      </c>
      <c r="E2007" s="195" t="s">
        <v>16</v>
      </c>
      <c r="F2007" s="39" t="s">
        <v>1985</v>
      </c>
      <c r="G2007" s="50">
        <v>5</v>
      </c>
      <c r="H2007" s="121">
        <v>265.6</v>
      </c>
      <c r="I2007" s="165"/>
      <c r="J2007" s="50"/>
    </row>
    <row r="2008" s="9" customFormat="1" spans="1:10">
      <c r="A2008" s="47" t="s">
        <v>1952</v>
      </c>
      <c r="B2008" s="50" t="s">
        <v>1953</v>
      </c>
      <c r="C2008" s="71">
        <v>532</v>
      </c>
      <c r="D2008" s="71">
        <v>33903000000</v>
      </c>
      <c r="E2008" s="195" t="s">
        <v>16</v>
      </c>
      <c r="F2008" s="39" t="s">
        <v>1986</v>
      </c>
      <c r="G2008" s="50">
        <v>5</v>
      </c>
      <c r="H2008" s="121">
        <v>199.5</v>
      </c>
      <c r="I2008" s="165">
        <v>45329</v>
      </c>
      <c r="J2008" s="50" t="s">
        <v>19</v>
      </c>
    </row>
    <row r="2009" s="9" customFormat="1" spans="1:10">
      <c r="A2009" s="47" t="s">
        <v>1952</v>
      </c>
      <c r="B2009" s="50" t="s">
        <v>1953</v>
      </c>
      <c r="C2009" s="71">
        <v>532</v>
      </c>
      <c r="D2009" s="71">
        <v>33903000000</v>
      </c>
      <c r="E2009" s="195" t="s">
        <v>16</v>
      </c>
      <c r="F2009" s="39" t="s">
        <v>1987</v>
      </c>
      <c r="G2009" s="50">
        <v>5</v>
      </c>
      <c r="H2009" s="121">
        <v>184.85</v>
      </c>
      <c r="I2009" s="165">
        <v>45329</v>
      </c>
      <c r="J2009" s="50" t="s">
        <v>19</v>
      </c>
    </row>
    <row r="2010" s="9" customFormat="1" spans="1:10">
      <c r="A2010" s="47" t="s">
        <v>1952</v>
      </c>
      <c r="B2010" s="50" t="s">
        <v>1953</v>
      </c>
      <c r="C2010" s="71">
        <v>532</v>
      </c>
      <c r="D2010" s="71">
        <v>33903000000</v>
      </c>
      <c r="E2010" s="195" t="s">
        <v>16</v>
      </c>
      <c r="F2010" s="39" t="s">
        <v>1988</v>
      </c>
      <c r="G2010" s="50">
        <v>5</v>
      </c>
      <c r="H2010" s="121">
        <v>144.15</v>
      </c>
      <c r="I2010" s="165">
        <v>45329</v>
      </c>
      <c r="J2010" s="50" t="s">
        <v>19</v>
      </c>
    </row>
    <row r="2011" s="9" customFormat="1" spans="1:10">
      <c r="A2011" s="47" t="s">
        <v>1952</v>
      </c>
      <c r="B2011" s="50" t="s">
        <v>1953</v>
      </c>
      <c r="C2011" s="71">
        <v>532</v>
      </c>
      <c r="D2011" s="71">
        <v>33903000000</v>
      </c>
      <c r="E2011" s="195" t="s">
        <v>16</v>
      </c>
      <c r="F2011" s="39" t="s">
        <v>1989</v>
      </c>
      <c r="G2011" s="50">
        <v>5</v>
      </c>
      <c r="H2011" s="121">
        <v>119.85</v>
      </c>
      <c r="I2011" s="165">
        <v>45329</v>
      </c>
      <c r="J2011" s="50" t="s">
        <v>19</v>
      </c>
    </row>
    <row r="2012" s="9" customFormat="1" spans="1:10">
      <c r="A2012" s="47" t="s">
        <v>1952</v>
      </c>
      <c r="B2012" s="50" t="s">
        <v>1953</v>
      </c>
      <c r="C2012" s="71">
        <v>532</v>
      </c>
      <c r="D2012" s="71">
        <v>33903000000</v>
      </c>
      <c r="E2012" s="195" t="s">
        <v>16</v>
      </c>
      <c r="F2012" s="39" t="s">
        <v>1990</v>
      </c>
      <c r="G2012" s="50">
        <v>10</v>
      </c>
      <c r="H2012" s="121">
        <v>413</v>
      </c>
      <c r="I2012" s="165">
        <v>45329</v>
      </c>
      <c r="J2012" s="50" t="s">
        <v>19</v>
      </c>
    </row>
    <row r="2013" s="9" customFormat="1" spans="1:10">
      <c r="A2013" s="47" t="s">
        <v>1952</v>
      </c>
      <c r="B2013" s="50" t="s">
        <v>1953</v>
      </c>
      <c r="C2013" s="71">
        <v>532</v>
      </c>
      <c r="D2013" s="71">
        <v>33903000000</v>
      </c>
      <c r="E2013" s="195" t="s">
        <v>16</v>
      </c>
      <c r="F2013" s="39" t="s">
        <v>1991</v>
      </c>
      <c r="G2013" s="50">
        <v>6</v>
      </c>
      <c r="H2013" s="121">
        <v>1055.88</v>
      </c>
      <c r="I2013" s="165">
        <v>45329</v>
      </c>
      <c r="J2013" s="50" t="s">
        <v>19</v>
      </c>
    </row>
    <row r="2014" s="9" customFormat="1" spans="1:10">
      <c r="A2014" s="47" t="s">
        <v>1952</v>
      </c>
      <c r="B2014" s="50" t="s">
        <v>1953</v>
      </c>
      <c r="C2014" s="71">
        <v>532</v>
      </c>
      <c r="D2014" s="71">
        <v>33903000000</v>
      </c>
      <c r="E2014" s="195" t="s">
        <v>16</v>
      </c>
      <c r="F2014" s="39" t="s">
        <v>1992</v>
      </c>
      <c r="G2014" s="50">
        <v>10</v>
      </c>
      <c r="H2014" s="121">
        <v>325.6</v>
      </c>
      <c r="I2014" s="165">
        <v>45329</v>
      </c>
      <c r="J2014" s="50" t="s">
        <v>19</v>
      </c>
    </row>
    <row r="2015" s="9" customFormat="1" ht="60" spans="1:10">
      <c r="A2015" s="47" t="s">
        <v>1952</v>
      </c>
      <c r="B2015" s="50" t="s">
        <v>1953</v>
      </c>
      <c r="C2015" s="71">
        <v>532</v>
      </c>
      <c r="D2015" s="71">
        <v>33903000000</v>
      </c>
      <c r="E2015" s="195" t="s">
        <v>16</v>
      </c>
      <c r="F2015" s="39" t="s">
        <v>1993</v>
      </c>
      <c r="G2015" s="50">
        <v>3</v>
      </c>
      <c r="H2015" s="121">
        <v>124.05</v>
      </c>
      <c r="I2015" s="165">
        <v>45329</v>
      </c>
      <c r="J2015" s="50" t="s">
        <v>19</v>
      </c>
    </row>
    <row r="2016" s="9" customFormat="1" spans="1:10">
      <c r="A2016" s="47" t="s">
        <v>1952</v>
      </c>
      <c r="B2016" s="50" t="s">
        <v>1953</v>
      </c>
      <c r="C2016" s="71">
        <v>532</v>
      </c>
      <c r="D2016" s="71">
        <v>33903000000</v>
      </c>
      <c r="E2016" s="195" t="s">
        <v>16</v>
      </c>
      <c r="F2016" s="39" t="s">
        <v>1994</v>
      </c>
      <c r="G2016" s="50">
        <v>1</v>
      </c>
      <c r="H2016" s="121">
        <v>140.68</v>
      </c>
      <c r="I2016" s="165">
        <v>45329</v>
      </c>
      <c r="J2016" s="50" t="s">
        <v>19</v>
      </c>
    </row>
    <row r="2017" s="9" customFormat="1" spans="1:10">
      <c r="A2017" s="47" t="s">
        <v>1952</v>
      </c>
      <c r="B2017" s="50" t="s">
        <v>1953</v>
      </c>
      <c r="C2017" s="71">
        <v>532</v>
      </c>
      <c r="D2017" s="71">
        <v>33903000000</v>
      </c>
      <c r="E2017" s="195" t="s">
        <v>16</v>
      </c>
      <c r="F2017" s="39" t="s">
        <v>1995</v>
      </c>
      <c r="G2017" s="50">
        <v>1</v>
      </c>
      <c r="H2017" s="121">
        <v>60.15</v>
      </c>
      <c r="I2017" s="165">
        <v>45329</v>
      </c>
      <c r="J2017" s="50" t="s">
        <v>19</v>
      </c>
    </row>
    <row r="2018" s="9" customFormat="1" ht="75" spans="1:10">
      <c r="A2018" s="47" t="s">
        <v>1952</v>
      </c>
      <c r="B2018" s="50" t="s">
        <v>1953</v>
      </c>
      <c r="C2018" s="71">
        <v>532</v>
      </c>
      <c r="D2018" s="71">
        <v>33903000000</v>
      </c>
      <c r="E2018" s="195" t="s">
        <v>16</v>
      </c>
      <c r="F2018" s="39" t="s">
        <v>1996</v>
      </c>
      <c r="G2018" s="50">
        <v>15</v>
      </c>
      <c r="H2018" s="121">
        <v>1720.5</v>
      </c>
      <c r="I2018" s="165">
        <v>45329</v>
      </c>
      <c r="J2018" s="50" t="s">
        <v>19</v>
      </c>
    </row>
    <row r="2019" s="9" customFormat="1" ht="60" spans="1:10">
      <c r="A2019" s="47" t="s">
        <v>1952</v>
      </c>
      <c r="B2019" s="50" t="s">
        <v>1953</v>
      </c>
      <c r="C2019" s="71">
        <v>532</v>
      </c>
      <c r="D2019" s="71">
        <v>33903000000</v>
      </c>
      <c r="E2019" s="195" t="s">
        <v>16</v>
      </c>
      <c r="F2019" s="39" t="s">
        <v>1997</v>
      </c>
      <c r="G2019" s="50">
        <v>25</v>
      </c>
      <c r="H2019" s="121">
        <v>2407.5</v>
      </c>
      <c r="I2019" s="165">
        <v>45329</v>
      </c>
      <c r="J2019" s="50" t="s">
        <v>19</v>
      </c>
    </row>
    <row r="2020" s="9" customFormat="1" ht="30" spans="1:10">
      <c r="A2020" s="47" t="s">
        <v>1952</v>
      </c>
      <c r="B2020" s="50" t="s">
        <v>1953</v>
      </c>
      <c r="C2020" s="71">
        <v>532</v>
      </c>
      <c r="D2020" s="71">
        <v>33903000000</v>
      </c>
      <c r="E2020" s="195" t="s">
        <v>16</v>
      </c>
      <c r="F2020" s="39" t="s">
        <v>1998</v>
      </c>
      <c r="G2020" s="50">
        <v>50</v>
      </c>
      <c r="H2020" s="121">
        <v>5056.5</v>
      </c>
      <c r="I2020" s="165">
        <v>45329</v>
      </c>
      <c r="J2020" s="50" t="s">
        <v>19</v>
      </c>
    </row>
    <row r="2021" s="9" customFormat="1" ht="120" spans="1:10">
      <c r="A2021" s="47" t="s">
        <v>1952</v>
      </c>
      <c r="B2021" s="50" t="s">
        <v>1953</v>
      </c>
      <c r="C2021" s="71">
        <v>532</v>
      </c>
      <c r="D2021" s="71">
        <v>33903000000</v>
      </c>
      <c r="E2021" s="195" t="s">
        <v>16</v>
      </c>
      <c r="F2021" s="39" t="s">
        <v>1999</v>
      </c>
      <c r="G2021" s="50">
        <v>25</v>
      </c>
      <c r="H2021" s="121">
        <v>2931.75</v>
      </c>
      <c r="I2021" s="165">
        <v>45329</v>
      </c>
      <c r="J2021" s="50" t="s">
        <v>19</v>
      </c>
    </row>
    <row r="2022" s="9" customFormat="1" ht="90" spans="1:10">
      <c r="A2022" s="47" t="s">
        <v>1952</v>
      </c>
      <c r="B2022" s="50" t="s">
        <v>1953</v>
      </c>
      <c r="C2022" s="71">
        <v>532</v>
      </c>
      <c r="D2022" s="71">
        <v>33903000000</v>
      </c>
      <c r="E2022" s="195" t="s">
        <v>16</v>
      </c>
      <c r="F2022" s="39" t="s">
        <v>2000</v>
      </c>
      <c r="G2022" s="50">
        <v>12500</v>
      </c>
      <c r="H2022" s="121">
        <v>9750</v>
      </c>
      <c r="I2022" s="165">
        <v>45329</v>
      </c>
      <c r="J2022" s="50" t="s">
        <v>19</v>
      </c>
    </row>
    <row r="2023" s="9" customFormat="1" ht="90" spans="1:10">
      <c r="A2023" s="47" t="s">
        <v>1952</v>
      </c>
      <c r="B2023" s="50" t="s">
        <v>1953</v>
      </c>
      <c r="C2023" s="71">
        <v>532</v>
      </c>
      <c r="D2023" s="71">
        <v>33903000000</v>
      </c>
      <c r="E2023" s="195" t="s">
        <v>16</v>
      </c>
      <c r="F2023" s="39" t="s">
        <v>2001</v>
      </c>
      <c r="G2023" s="50">
        <v>5000</v>
      </c>
      <c r="H2023" s="121">
        <v>4400</v>
      </c>
      <c r="I2023" s="165">
        <v>45329</v>
      </c>
      <c r="J2023" s="50" t="s">
        <v>19</v>
      </c>
    </row>
    <row r="2024" s="9" customFormat="1" ht="135" spans="1:10">
      <c r="A2024" s="47" t="s">
        <v>1952</v>
      </c>
      <c r="B2024" s="50" t="s">
        <v>1953</v>
      </c>
      <c r="C2024" s="71">
        <v>532</v>
      </c>
      <c r="D2024" s="71">
        <v>33903000000</v>
      </c>
      <c r="E2024" s="195" t="s">
        <v>16</v>
      </c>
      <c r="F2024" s="39" t="s">
        <v>2002</v>
      </c>
      <c r="G2024" s="50">
        <v>24000</v>
      </c>
      <c r="H2024" s="121">
        <v>24240</v>
      </c>
      <c r="I2024" s="165">
        <v>45329</v>
      </c>
      <c r="J2024" s="50" t="s">
        <v>19</v>
      </c>
    </row>
    <row r="2025" s="9" customFormat="1" ht="90" spans="1:10">
      <c r="A2025" s="47" t="s">
        <v>1952</v>
      </c>
      <c r="B2025" s="50" t="s">
        <v>1953</v>
      </c>
      <c r="C2025" s="71">
        <v>532</v>
      </c>
      <c r="D2025" s="71">
        <v>33903000000</v>
      </c>
      <c r="E2025" s="195" t="s">
        <v>16</v>
      </c>
      <c r="F2025" s="39" t="s">
        <v>2003</v>
      </c>
      <c r="G2025" s="50">
        <v>2500</v>
      </c>
      <c r="H2025" s="121">
        <v>2425</v>
      </c>
      <c r="I2025" s="165">
        <v>45329</v>
      </c>
      <c r="J2025" s="50" t="s">
        <v>19</v>
      </c>
    </row>
    <row r="2026" s="9" customFormat="1" ht="120" spans="1:10">
      <c r="A2026" s="47" t="s">
        <v>1952</v>
      </c>
      <c r="B2026" s="50" t="s">
        <v>1953</v>
      </c>
      <c r="C2026" s="71">
        <v>532</v>
      </c>
      <c r="D2026" s="71">
        <v>33903000000</v>
      </c>
      <c r="E2026" s="195" t="s">
        <v>16</v>
      </c>
      <c r="F2026" s="39" t="s">
        <v>2004</v>
      </c>
      <c r="G2026" s="50">
        <v>150</v>
      </c>
      <c r="H2026" s="121">
        <v>207</v>
      </c>
      <c r="I2026" s="165">
        <v>45329</v>
      </c>
      <c r="J2026" s="50" t="s">
        <v>19</v>
      </c>
    </row>
    <row r="2027" s="9" customFormat="1" ht="120" spans="1:10">
      <c r="A2027" s="47" t="s">
        <v>1952</v>
      </c>
      <c r="B2027" s="50" t="s">
        <v>1953</v>
      </c>
      <c r="C2027" s="71">
        <v>532</v>
      </c>
      <c r="D2027" s="71">
        <v>33903000000</v>
      </c>
      <c r="E2027" s="195" t="s">
        <v>16</v>
      </c>
      <c r="F2027" s="39" t="s">
        <v>2005</v>
      </c>
      <c r="G2027" s="50">
        <v>150</v>
      </c>
      <c r="H2027" s="121">
        <v>148.5</v>
      </c>
      <c r="I2027" s="165">
        <v>45329</v>
      </c>
      <c r="J2027" s="50" t="s">
        <v>19</v>
      </c>
    </row>
    <row r="2028" s="9" customFormat="1" ht="105" spans="1:10">
      <c r="A2028" s="47" t="s">
        <v>1952</v>
      </c>
      <c r="B2028" s="50" t="s">
        <v>1953</v>
      </c>
      <c r="C2028" s="71">
        <v>532</v>
      </c>
      <c r="D2028" s="71">
        <v>33903000000</v>
      </c>
      <c r="E2028" s="195" t="s">
        <v>16</v>
      </c>
      <c r="F2028" s="39" t="s">
        <v>2006</v>
      </c>
      <c r="G2028" s="50">
        <v>1250</v>
      </c>
      <c r="H2028" s="121">
        <v>975</v>
      </c>
      <c r="I2028" s="165">
        <v>45329</v>
      </c>
      <c r="J2028" s="50" t="s">
        <v>19</v>
      </c>
    </row>
    <row r="2029" s="9" customFormat="1" ht="75" spans="1:10">
      <c r="A2029" s="47" t="s">
        <v>1952</v>
      </c>
      <c r="B2029" s="50" t="s">
        <v>1953</v>
      </c>
      <c r="C2029" s="71">
        <v>532</v>
      </c>
      <c r="D2029" s="71">
        <v>33903000000</v>
      </c>
      <c r="E2029" s="195" t="s">
        <v>16</v>
      </c>
      <c r="F2029" s="39" t="s">
        <v>2007</v>
      </c>
      <c r="G2029" s="50">
        <v>2000</v>
      </c>
      <c r="H2029" s="121">
        <v>2660</v>
      </c>
      <c r="I2029" s="165">
        <v>45329</v>
      </c>
      <c r="J2029" s="50" t="s">
        <v>19</v>
      </c>
    </row>
    <row r="2030" s="9" customFormat="1" ht="75" spans="1:10">
      <c r="A2030" s="47" t="s">
        <v>1952</v>
      </c>
      <c r="B2030" s="50" t="s">
        <v>1953</v>
      </c>
      <c r="C2030" s="71">
        <v>532</v>
      </c>
      <c r="D2030" s="71">
        <v>33903000000</v>
      </c>
      <c r="E2030" s="195" t="s">
        <v>16</v>
      </c>
      <c r="F2030" s="39" t="s">
        <v>2008</v>
      </c>
      <c r="G2030" s="50">
        <v>4000</v>
      </c>
      <c r="H2030" s="121">
        <v>5160</v>
      </c>
      <c r="I2030" s="165">
        <v>45329</v>
      </c>
      <c r="J2030" s="50" t="s">
        <v>19</v>
      </c>
    </row>
    <row r="2031" s="9" customFormat="1" ht="45" spans="1:10">
      <c r="A2031" s="47" t="s">
        <v>1952</v>
      </c>
      <c r="B2031" s="50" t="s">
        <v>1953</v>
      </c>
      <c r="C2031" s="71">
        <v>532</v>
      </c>
      <c r="D2031" s="71">
        <v>33903000000</v>
      </c>
      <c r="E2031" s="195" t="s">
        <v>16</v>
      </c>
      <c r="F2031" s="39" t="s">
        <v>2009</v>
      </c>
      <c r="G2031" s="50">
        <v>50</v>
      </c>
      <c r="H2031" s="121">
        <v>14.5</v>
      </c>
      <c r="I2031" s="165">
        <v>45329</v>
      </c>
      <c r="J2031" s="50" t="s">
        <v>19</v>
      </c>
    </row>
    <row r="2032" s="9" customFormat="1" ht="30" spans="1:10">
      <c r="A2032" s="47" t="s">
        <v>1952</v>
      </c>
      <c r="B2032" s="50" t="s">
        <v>1953</v>
      </c>
      <c r="C2032" s="71">
        <v>532</v>
      </c>
      <c r="D2032" s="71">
        <v>33903000000</v>
      </c>
      <c r="E2032" s="195" t="s">
        <v>16</v>
      </c>
      <c r="F2032" s="39" t="s">
        <v>2010</v>
      </c>
      <c r="G2032" s="50">
        <v>25</v>
      </c>
      <c r="H2032" s="121">
        <v>44.5</v>
      </c>
      <c r="I2032" s="165">
        <v>45329</v>
      </c>
      <c r="J2032" s="50" t="s">
        <v>19</v>
      </c>
    </row>
    <row r="2033" s="9" customFormat="1" ht="30" spans="1:10">
      <c r="A2033" s="47" t="s">
        <v>1952</v>
      </c>
      <c r="B2033" s="50" t="s">
        <v>1953</v>
      </c>
      <c r="C2033" s="71">
        <v>532</v>
      </c>
      <c r="D2033" s="71">
        <v>33903000000</v>
      </c>
      <c r="E2033" s="195" t="s">
        <v>16</v>
      </c>
      <c r="F2033" s="39" t="s">
        <v>2011</v>
      </c>
      <c r="G2033" s="50">
        <v>125</v>
      </c>
      <c r="H2033" s="121">
        <v>202.5</v>
      </c>
      <c r="I2033" s="165">
        <v>45329</v>
      </c>
      <c r="J2033" s="50" t="s">
        <v>19</v>
      </c>
    </row>
    <row r="2034" s="9" customFormat="1" spans="1:10">
      <c r="A2034" s="47" t="s">
        <v>1952</v>
      </c>
      <c r="B2034" s="50" t="s">
        <v>1953</v>
      </c>
      <c r="C2034" s="71">
        <v>532</v>
      </c>
      <c r="D2034" s="71">
        <v>33903000000</v>
      </c>
      <c r="E2034" s="195" t="s">
        <v>16</v>
      </c>
      <c r="F2034" s="39" t="s">
        <v>2012</v>
      </c>
      <c r="G2034" s="50">
        <v>10</v>
      </c>
      <c r="H2034" s="121">
        <v>121.5</v>
      </c>
      <c r="I2034" s="165">
        <v>45329</v>
      </c>
      <c r="J2034" s="50" t="s">
        <v>19</v>
      </c>
    </row>
    <row r="2035" s="9" customFormat="1" spans="1:10">
      <c r="A2035" s="47" t="s">
        <v>1952</v>
      </c>
      <c r="B2035" s="50" t="s">
        <v>1953</v>
      </c>
      <c r="C2035" s="71">
        <v>532</v>
      </c>
      <c r="D2035" s="71">
        <v>33903000000</v>
      </c>
      <c r="E2035" s="195" t="s">
        <v>16</v>
      </c>
      <c r="F2035" s="39" t="s">
        <v>2013</v>
      </c>
      <c r="G2035" s="50">
        <v>10</v>
      </c>
      <c r="H2035" s="121">
        <v>100.5</v>
      </c>
      <c r="I2035" s="165">
        <v>45329</v>
      </c>
      <c r="J2035" s="50" t="s">
        <v>19</v>
      </c>
    </row>
    <row r="2036" s="9" customFormat="1" spans="1:10">
      <c r="A2036" s="47" t="s">
        <v>1952</v>
      </c>
      <c r="B2036" s="50" t="s">
        <v>1953</v>
      </c>
      <c r="C2036" s="71">
        <v>532</v>
      </c>
      <c r="D2036" s="71">
        <v>33903000000</v>
      </c>
      <c r="E2036" s="195" t="s">
        <v>16</v>
      </c>
      <c r="F2036" s="39" t="s">
        <v>2014</v>
      </c>
      <c r="G2036" s="50">
        <v>3</v>
      </c>
      <c r="H2036" s="121">
        <v>213.9</v>
      </c>
      <c r="I2036" s="165">
        <v>45329</v>
      </c>
      <c r="J2036" s="50" t="s">
        <v>19</v>
      </c>
    </row>
    <row r="2037" s="9" customFormat="1" spans="1:10">
      <c r="A2037" s="47" t="s">
        <v>1952</v>
      </c>
      <c r="B2037" s="50" t="s">
        <v>1953</v>
      </c>
      <c r="C2037" s="71">
        <v>532</v>
      </c>
      <c r="D2037" s="71">
        <v>33903000000</v>
      </c>
      <c r="E2037" s="195" t="s">
        <v>16</v>
      </c>
      <c r="F2037" s="39" t="s">
        <v>2015</v>
      </c>
      <c r="G2037" s="50">
        <v>3</v>
      </c>
      <c r="H2037" s="121">
        <v>130.32</v>
      </c>
      <c r="I2037" s="165">
        <v>45329</v>
      </c>
      <c r="J2037" s="50" t="s">
        <v>19</v>
      </c>
    </row>
    <row r="2038" s="9" customFormat="1" ht="30" spans="1:10">
      <c r="A2038" s="47" t="s">
        <v>1952</v>
      </c>
      <c r="B2038" s="50" t="s">
        <v>1953</v>
      </c>
      <c r="C2038" s="71">
        <v>532</v>
      </c>
      <c r="D2038" s="71">
        <v>33903000000</v>
      </c>
      <c r="E2038" s="195" t="s">
        <v>16</v>
      </c>
      <c r="F2038" s="39" t="s">
        <v>2016</v>
      </c>
      <c r="G2038" s="50">
        <v>5</v>
      </c>
      <c r="H2038" s="121">
        <v>184.4</v>
      </c>
      <c r="I2038" s="165">
        <v>45329</v>
      </c>
      <c r="J2038" s="50" t="s">
        <v>19</v>
      </c>
    </row>
    <row r="2039" s="9" customFormat="1" ht="30" spans="1:10">
      <c r="A2039" s="47" t="s">
        <v>1952</v>
      </c>
      <c r="B2039" s="50" t="s">
        <v>1953</v>
      </c>
      <c r="C2039" s="71">
        <v>532</v>
      </c>
      <c r="D2039" s="71">
        <v>33903000000</v>
      </c>
      <c r="E2039" s="195" t="s">
        <v>16</v>
      </c>
      <c r="F2039" s="39" t="s">
        <v>2017</v>
      </c>
      <c r="G2039" s="50">
        <v>5</v>
      </c>
      <c r="H2039" s="121">
        <v>152.25</v>
      </c>
      <c r="I2039" s="165">
        <v>45329</v>
      </c>
      <c r="J2039" s="50" t="s">
        <v>19</v>
      </c>
    </row>
    <row r="2040" s="9" customFormat="1" ht="45" spans="1:10">
      <c r="A2040" s="47" t="s">
        <v>1952</v>
      </c>
      <c r="B2040" s="50" t="s">
        <v>1953</v>
      </c>
      <c r="C2040" s="71">
        <v>532</v>
      </c>
      <c r="D2040" s="71">
        <v>33903000000</v>
      </c>
      <c r="E2040" s="195" t="s">
        <v>16</v>
      </c>
      <c r="F2040" s="39" t="s">
        <v>2018</v>
      </c>
      <c r="G2040" s="50">
        <v>2</v>
      </c>
      <c r="H2040" s="121">
        <v>529.4</v>
      </c>
      <c r="I2040" s="165">
        <v>45329</v>
      </c>
      <c r="J2040" s="50" t="s">
        <v>19</v>
      </c>
    </row>
    <row r="2041" s="9" customFormat="1" spans="1:10">
      <c r="A2041" s="47" t="s">
        <v>1952</v>
      </c>
      <c r="B2041" s="50" t="s">
        <v>1953</v>
      </c>
      <c r="C2041" s="71">
        <v>532</v>
      </c>
      <c r="D2041" s="71">
        <v>33903000000</v>
      </c>
      <c r="E2041" s="195" t="s">
        <v>16</v>
      </c>
      <c r="F2041" s="39" t="s">
        <v>2019</v>
      </c>
      <c r="G2041" s="50">
        <v>1</v>
      </c>
      <c r="H2041" s="121">
        <v>51.63</v>
      </c>
      <c r="I2041" s="165">
        <v>45329</v>
      </c>
      <c r="J2041" s="50" t="s">
        <v>19</v>
      </c>
    </row>
    <row r="2042" s="9" customFormat="1" spans="1:10">
      <c r="A2042" s="47" t="s">
        <v>1952</v>
      </c>
      <c r="B2042" s="50" t="s">
        <v>1953</v>
      </c>
      <c r="C2042" s="71">
        <v>532</v>
      </c>
      <c r="D2042" s="71">
        <v>33903000000</v>
      </c>
      <c r="E2042" s="195" t="s">
        <v>16</v>
      </c>
      <c r="F2042" s="39" t="s">
        <v>2020</v>
      </c>
      <c r="G2042" s="50">
        <v>5</v>
      </c>
      <c r="H2042" s="121">
        <v>195.15</v>
      </c>
      <c r="I2042" s="165">
        <v>45329</v>
      </c>
      <c r="J2042" s="50" t="s">
        <v>19</v>
      </c>
    </row>
    <row r="2043" s="9" customFormat="1" spans="1:10">
      <c r="A2043" s="47" t="s">
        <v>1952</v>
      </c>
      <c r="B2043" s="50" t="s">
        <v>1953</v>
      </c>
      <c r="C2043" s="71">
        <v>532</v>
      </c>
      <c r="D2043" s="71">
        <v>33903000000</v>
      </c>
      <c r="E2043" s="195" t="s">
        <v>16</v>
      </c>
      <c r="F2043" s="39" t="s">
        <v>2021</v>
      </c>
      <c r="G2043" s="50">
        <v>1</v>
      </c>
      <c r="H2043" s="121">
        <v>37.53</v>
      </c>
      <c r="I2043" s="165">
        <v>45329</v>
      </c>
      <c r="J2043" s="50" t="s">
        <v>19</v>
      </c>
    </row>
    <row r="2044" s="9" customFormat="1" ht="30" spans="1:10">
      <c r="A2044" s="47" t="s">
        <v>1952</v>
      </c>
      <c r="B2044" s="50" t="s">
        <v>1953</v>
      </c>
      <c r="C2044" s="71">
        <v>532</v>
      </c>
      <c r="D2044" s="71">
        <v>33903000000</v>
      </c>
      <c r="E2044" s="195" t="s">
        <v>16</v>
      </c>
      <c r="F2044" s="39" t="s">
        <v>2022</v>
      </c>
      <c r="G2044" s="50">
        <v>5</v>
      </c>
      <c r="H2044" s="121">
        <v>105.3</v>
      </c>
      <c r="I2044" s="165">
        <v>45329</v>
      </c>
      <c r="J2044" s="50" t="s">
        <v>19</v>
      </c>
    </row>
    <row r="2045" s="9" customFormat="1" ht="30" spans="1:10">
      <c r="A2045" s="47" t="s">
        <v>1952</v>
      </c>
      <c r="B2045" s="50" t="s">
        <v>1953</v>
      </c>
      <c r="C2045" s="71">
        <v>532</v>
      </c>
      <c r="D2045" s="71">
        <v>33903000000</v>
      </c>
      <c r="E2045" s="195" t="s">
        <v>16</v>
      </c>
      <c r="F2045" s="39" t="s">
        <v>2023</v>
      </c>
      <c r="G2045" s="50">
        <v>1</v>
      </c>
      <c r="H2045" s="121">
        <v>1017.47</v>
      </c>
      <c r="I2045" s="165">
        <v>45329</v>
      </c>
      <c r="J2045" s="50" t="s">
        <v>19</v>
      </c>
    </row>
    <row r="2046" s="9" customFormat="1" spans="1:10">
      <c r="A2046" s="47" t="s">
        <v>1952</v>
      </c>
      <c r="B2046" s="50" t="s">
        <v>1953</v>
      </c>
      <c r="C2046" s="71">
        <v>532</v>
      </c>
      <c r="D2046" s="71">
        <v>33903000000</v>
      </c>
      <c r="E2046" s="195" t="s">
        <v>16</v>
      </c>
      <c r="F2046" s="39" t="s">
        <v>2024</v>
      </c>
      <c r="G2046" s="50">
        <v>5</v>
      </c>
      <c r="H2046" s="121">
        <v>135.35</v>
      </c>
      <c r="I2046" s="165">
        <v>45329</v>
      </c>
      <c r="J2046" s="50" t="s">
        <v>19</v>
      </c>
    </row>
    <row r="2047" s="9" customFormat="1" ht="45" spans="1:10">
      <c r="A2047" s="47" t="s">
        <v>1952</v>
      </c>
      <c r="B2047" s="50" t="s">
        <v>1953</v>
      </c>
      <c r="C2047" s="71">
        <v>532</v>
      </c>
      <c r="D2047" s="71">
        <v>33903000000</v>
      </c>
      <c r="E2047" s="195" t="s">
        <v>16</v>
      </c>
      <c r="F2047" s="39" t="s">
        <v>2025</v>
      </c>
      <c r="G2047" s="50">
        <v>5</v>
      </c>
      <c r="H2047" s="121">
        <v>495.5</v>
      </c>
      <c r="I2047" s="165">
        <v>45329</v>
      </c>
      <c r="J2047" s="50" t="s">
        <v>19</v>
      </c>
    </row>
    <row r="2048" s="9" customFormat="1" ht="90" spans="1:10">
      <c r="A2048" s="47" t="s">
        <v>1952</v>
      </c>
      <c r="B2048" s="50" t="s">
        <v>1953</v>
      </c>
      <c r="C2048" s="71">
        <v>532</v>
      </c>
      <c r="D2048" s="71">
        <v>33903000000</v>
      </c>
      <c r="E2048" s="195" t="s">
        <v>16</v>
      </c>
      <c r="F2048" s="39" t="s">
        <v>2026</v>
      </c>
      <c r="G2048" s="50">
        <v>1500</v>
      </c>
      <c r="H2048" s="121">
        <v>20235</v>
      </c>
      <c r="I2048" s="165">
        <v>45329</v>
      </c>
      <c r="J2048" s="50" t="s">
        <v>19</v>
      </c>
    </row>
    <row r="2049" s="9" customFormat="1" ht="75" spans="1:10">
      <c r="A2049" s="47" t="s">
        <v>1952</v>
      </c>
      <c r="B2049" s="50" t="s">
        <v>1953</v>
      </c>
      <c r="C2049" s="71">
        <v>532</v>
      </c>
      <c r="D2049" s="71">
        <v>33903000000</v>
      </c>
      <c r="E2049" s="195" t="s">
        <v>16</v>
      </c>
      <c r="F2049" s="39" t="s">
        <v>2027</v>
      </c>
      <c r="G2049" s="50">
        <v>3000</v>
      </c>
      <c r="H2049" s="121">
        <v>43380</v>
      </c>
      <c r="I2049" s="165">
        <v>45329</v>
      </c>
      <c r="J2049" s="50" t="s">
        <v>19</v>
      </c>
    </row>
    <row r="2050" s="9" customFormat="1" ht="75" spans="1:10">
      <c r="A2050" s="47" t="s">
        <v>1952</v>
      </c>
      <c r="B2050" s="50" t="s">
        <v>1953</v>
      </c>
      <c r="C2050" s="71">
        <v>532</v>
      </c>
      <c r="D2050" s="71">
        <v>33903000000</v>
      </c>
      <c r="E2050" s="195" t="s">
        <v>16</v>
      </c>
      <c r="F2050" s="39" t="s">
        <v>2028</v>
      </c>
      <c r="G2050" s="50">
        <v>1875</v>
      </c>
      <c r="H2050" s="121">
        <v>6600</v>
      </c>
      <c r="I2050" s="165">
        <v>45329</v>
      </c>
      <c r="J2050" s="50" t="s">
        <v>19</v>
      </c>
    </row>
    <row r="2051" s="9" customFormat="1" ht="90" spans="1:10">
      <c r="A2051" s="47" t="s">
        <v>1952</v>
      </c>
      <c r="B2051" s="50" t="s">
        <v>1953</v>
      </c>
      <c r="C2051" s="71">
        <v>532</v>
      </c>
      <c r="D2051" s="71">
        <v>33903000000</v>
      </c>
      <c r="E2051" s="195" t="s">
        <v>16</v>
      </c>
      <c r="F2051" s="39" t="s">
        <v>2029</v>
      </c>
      <c r="G2051" s="50">
        <v>1250</v>
      </c>
      <c r="H2051" s="121">
        <v>5487.5</v>
      </c>
      <c r="I2051" s="165">
        <v>45329</v>
      </c>
      <c r="J2051" s="50" t="s">
        <v>19</v>
      </c>
    </row>
    <row r="2052" s="9" customFormat="1" ht="90" spans="1:10">
      <c r="A2052" s="47" t="s">
        <v>1952</v>
      </c>
      <c r="B2052" s="50" t="s">
        <v>1953</v>
      </c>
      <c r="C2052" s="71">
        <v>532</v>
      </c>
      <c r="D2052" s="71">
        <v>33903000000</v>
      </c>
      <c r="E2052" s="195" t="s">
        <v>16</v>
      </c>
      <c r="F2052" s="39" t="s">
        <v>2030</v>
      </c>
      <c r="G2052" s="50">
        <v>1875</v>
      </c>
      <c r="H2052" s="121">
        <v>7687.5</v>
      </c>
      <c r="I2052" s="165">
        <v>45329</v>
      </c>
      <c r="J2052" s="50" t="s">
        <v>19</v>
      </c>
    </row>
    <row r="2053" s="9" customFormat="1" ht="60" spans="1:10">
      <c r="A2053" s="47" t="s">
        <v>1952</v>
      </c>
      <c r="B2053" s="50" t="s">
        <v>1953</v>
      </c>
      <c r="C2053" s="71">
        <v>532</v>
      </c>
      <c r="D2053" s="71">
        <v>33903000000</v>
      </c>
      <c r="E2053" s="195" t="s">
        <v>16</v>
      </c>
      <c r="F2053" s="39" t="s">
        <v>2031</v>
      </c>
      <c r="G2053" s="50">
        <v>250</v>
      </c>
      <c r="H2053" s="121">
        <v>4482.5</v>
      </c>
      <c r="I2053" s="165">
        <v>45329</v>
      </c>
      <c r="J2053" s="50" t="s">
        <v>19</v>
      </c>
    </row>
    <row r="2054" s="9" customFormat="1" ht="45" spans="1:10">
      <c r="A2054" s="47" t="s">
        <v>1952</v>
      </c>
      <c r="B2054" s="50" t="s">
        <v>1953</v>
      </c>
      <c r="C2054" s="71">
        <v>532</v>
      </c>
      <c r="D2054" s="71">
        <v>33903000000</v>
      </c>
      <c r="E2054" s="195" t="s">
        <v>16</v>
      </c>
      <c r="F2054" s="39" t="s">
        <v>2032</v>
      </c>
      <c r="G2054" s="50">
        <v>5000</v>
      </c>
      <c r="H2054" s="121">
        <v>125000</v>
      </c>
      <c r="I2054" s="165">
        <v>45329</v>
      </c>
      <c r="J2054" s="50" t="s">
        <v>19</v>
      </c>
    </row>
    <row r="2055" s="9" customFormat="1" ht="30" spans="1:10">
      <c r="A2055" s="47" t="s">
        <v>1952</v>
      </c>
      <c r="B2055" s="50" t="s">
        <v>1953</v>
      </c>
      <c r="C2055" s="71">
        <v>532</v>
      </c>
      <c r="D2055" s="71">
        <v>33903000000</v>
      </c>
      <c r="E2055" s="195" t="s">
        <v>16</v>
      </c>
      <c r="F2055" s="39" t="s">
        <v>2033</v>
      </c>
      <c r="G2055" s="50">
        <v>2</v>
      </c>
      <c r="H2055" s="121">
        <v>64.3</v>
      </c>
      <c r="I2055" s="165">
        <v>45329</v>
      </c>
      <c r="J2055" s="50" t="s">
        <v>19</v>
      </c>
    </row>
    <row r="2056" s="9" customFormat="1" ht="60" spans="1:10">
      <c r="A2056" s="47" t="s">
        <v>1952</v>
      </c>
      <c r="B2056" s="50" t="s">
        <v>1953</v>
      </c>
      <c r="C2056" s="71">
        <v>532</v>
      </c>
      <c r="D2056" s="71">
        <v>33903000000</v>
      </c>
      <c r="E2056" s="195" t="s">
        <v>16</v>
      </c>
      <c r="F2056" s="39" t="s">
        <v>2034</v>
      </c>
      <c r="G2056" s="50">
        <v>1250</v>
      </c>
      <c r="H2056" s="121">
        <v>1125</v>
      </c>
      <c r="I2056" s="165">
        <v>45329</v>
      </c>
      <c r="J2056" s="50" t="s">
        <v>19</v>
      </c>
    </row>
    <row r="2057" s="9" customFormat="1" ht="45" spans="1:10">
      <c r="A2057" s="47" t="s">
        <v>1952</v>
      </c>
      <c r="B2057" s="50" t="s">
        <v>1953</v>
      </c>
      <c r="C2057" s="71">
        <v>532</v>
      </c>
      <c r="D2057" s="71">
        <v>33903000000</v>
      </c>
      <c r="E2057" s="195" t="s">
        <v>16</v>
      </c>
      <c r="F2057" s="39" t="s">
        <v>2035</v>
      </c>
      <c r="G2057" s="50">
        <v>12500</v>
      </c>
      <c r="H2057" s="121">
        <v>8250</v>
      </c>
      <c r="I2057" s="165">
        <v>45329</v>
      </c>
      <c r="J2057" s="50" t="s">
        <v>19</v>
      </c>
    </row>
    <row r="2058" s="9" customFormat="1" spans="1:10">
      <c r="A2058" s="47" t="s">
        <v>1952</v>
      </c>
      <c r="B2058" s="50" t="s">
        <v>1953</v>
      </c>
      <c r="C2058" s="71">
        <v>532</v>
      </c>
      <c r="D2058" s="71">
        <v>33903000000</v>
      </c>
      <c r="E2058" s="195" t="s">
        <v>16</v>
      </c>
      <c r="F2058" s="39" t="s">
        <v>2036</v>
      </c>
      <c r="G2058" s="50">
        <v>500</v>
      </c>
      <c r="H2058" s="121">
        <v>530</v>
      </c>
      <c r="I2058" s="165">
        <v>45329</v>
      </c>
      <c r="J2058" s="50" t="s">
        <v>19</v>
      </c>
    </row>
    <row r="2059" s="9" customFormat="1" ht="105" spans="1:10">
      <c r="A2059" s="47" t="s">
        <v>1952</v>
      </c>
      <c r="B2059" s="50" t="s">
        <v>1953</v>
      </c>
      <c r="C2059" s="71">
        <v>532</v>
      </c>
      <c r="D2059" s="71">
        <v>33903000000</v>
      </c>
      <c r="E2059" s="195" t="s">
        <v>16</v>
      </c>
      <c r="F2059" s="39" t="s">
        <v>2037</v>
      </c>
      <c r="G2059" s="50">
        <v>3</v>
      </c>
      <c r="H2059" s="121">
        <v>61.89</v>
      </c>
      <c r="I2059" s="165">
        <v>45329</v>
      </c>
      <c r="J2059" s="50" t="s">
        <v>19</v>
      </c>
    </row>
    <row r="2060" s="9" customFormat="1" ht="45" spans="1:10">
      <c r="A2060" s="47" t="s">
        <v>1952</v>
      </c>
      <c r="B2060" s="50" t="s">
        <v>1953</v>
      </c>
      <c r="C2060" s="71">
        <v>532</v>
      </c>
      <c r="D2060" s="71">
        <v>33903000000</v>
      </c>
      <c r="E2060" s="195" t="s">
        <v>16</v>
      </c>
      <c r="F2060" s="39" t="s">
        <v>2038</v>
      </c>
      <c r="G2060" s="50">
        <v>2.5</v>
      </c>
      <c r="H2060" s="121">
        <v>91.575</v>
      </c>
      <c r="I2060" s="165">
        <v>45329</v>
      </c>
      <c r="J2060" s="50" t="s">
        <v>19</v>
      </c>
    </row>
    <row r="2061" s="9" customFormat="1" spans="1:10">
      <c r="A2061" s="47" t="s">
        <v>1952</v>
      </c>
      <c r="B2061" s="50" t="s">
        <v>1953</v>
      </c>
      <c r="C2061" s="71">
        <v>532</v>
      </c>
      <c r="D2061" s="71">
        <v>33903000000</v>
      </c>
      <c r="E2061" s="195" t="s">
        <v>16</v>
      </c>
      <c r="F2061" s="39" t="s">
        <v>2039</v>
      </c>
      <c r="G2061" s="50">
        <v>50000</v>
      </c>
      <c r="H2061" s="121">
        <v>7000</v>
      </c>
      <c r="I2061" s="165">
        <v>45329</v>
      </c>
      <c r="J2061" s="50" t="s">
        <v>19</v>
      </c>
    </row>
    <row r="2062" s="9" customFormat="1" ht="90" spans="1:10">
      <c r="A2062" s="47" t="s">
        <v>1952</v>
      </c>
      <c r="B2062" s="50" t="s">
        <v>1953</v>
      </c>
      <c r="C2062" s="71">
        <v>532</v>
      </c>
      <c r="D2062" s="71">
        <v>33903000000</v>
      </c>
      <c r="E2062" s="195" t="s">
        <v>16</v>
      </c>
      <c r="F2062" s="39" t="s">
        <v>2040</v>
      </c>
      <c r="G2062" s="50">
        <v>1</v>
      </c>
      <c r="H2062" s="121">
        <v>425.78</v>
      </c>
      <c r="I2062" s="165">
        <v>45329</v>
      </c>
      <c r="J2062" s="50" t="s">
        <v>19</v>
      </c>
    </row>
    <row r="2063" s="9" customFormat="1" ht="60" spans="1:10">
      <c r="A2063" s="47" t="s">
        <v>1952</v>
      </c>
      <c r="B2063" s="50" t="s">
        <v>1953</v>
      </c>
      <c r="C2063" s="71">
        <v>532</v>
      </c>
      <c r="D2063" s="71">
        <v>33903000000</v>
      </c>
      <c r="E2063" s="195" t="s">
        <v>16</v>
      </c>
      <c r="F2063" s="39" t="s">
        <v>2041</v>
      </c>
      <c r="G2063" s="50">
        <v>500</v>
      </c>
      <c r="H2063" s="121">
        <v>2875</v>
      </c>
      <c r="I2063" s="165">
        <v>45329</v>
      </c>
      <c r="J2063" s="50" t="s">
        <v>19</v>
      </c>
    </row>
    <row r="2064" s="9" customFormat="1" spans="1:10">
      <c r="A2064" s="47" t="s">
        <v>91</v>
      </c>
      <c r="B2064" s="50" t="s">
        <v>1874</v>
      </c>
      <c r="C2064" s="50">
        <v>533</v>
      </c>
      <c r="D2064" s="71">
        <v>33903900000</v>
      </c>
      <c r="E2064" s="94">
        <v>15000001002</v>
      </c>
      <c r="F2064" s="47" t="s">
        <v>2042</v>
      </c>
      <c r="G2064" s="50">
        <v>12</v>
      </c>
      <c r="H2064" s="56">
        <v>151000</v>
      </c>
      <c r="I2064" s="165">
        <v>45292</v>
      </c>
      <c r="J2064" s="50" t="s">
        <v>19</v>
      </c>
    </row>
    <row r="2065" s="9" customFormat="1" spans="1:10">
      <c r="A2065" s="47" t="s">
        <v>91</v>
      </c>
      <c r="B2065" s="50" t="s">
        <v>1874</v>
      </c>
      <c r="C2065" s="50">
        <v>533</v>
      </c>
      <c r="D2065" s="71">
        <v>33903900000</v>
      </c>
      <c r="E2065" s="94">
        <v>15000001002</v>
      </c>
      <c r="F2065" s="47" t="s">
        <v>2043</v>
      </c>
      <c r="G2065" s="50">
        <v>12</v>
      </c>
      <c r="H2065" s="56">
        <v>139000</v>
      </c>
      <c r="I2065" s="165">
        <v>45292</v>
      </c>
      <c r="J2065" s="50" t="s">
        <v>19</v>
      </c>
    </row>
    <row r="2066" s="9" customFormat="1" spans="1:12">
      <c r="A2066" s="47" t="s">
        <v>91</v>
      </c>
      <c r="B2066" s="71" t="s">
        <v>1874</v>
      </c>
      <c r="C2066" s="71">
        <v>533</v>
      </c>
      <c r="D2066" s="71">
        <v>33903900000</v>
      </c>
      <c r="E2066" s="160">
        <v>150010020000</v>
      </c>
      <c r="F2066" s="43" t="s">
        <v>2044</v>
      </c>
      <c r="G2066" s="71" t="s">
        <v>1356</v>
      </c>
      <c r="H2066" s="137">
        <v>2000</v>
      </c>
      <c r="I2066" s="71"/>
      <c r="J2066" s="50" t="s">
        <v>19</v>
      </c>
      <c r="L2066" s="169"/>
    </row>
    <row r="2067" s="9" customFormat="1" spans="1:10">
      <c r="A2067" s="47" t="s">
        <v>91</v>
      </c>
      <c r="B2067" s="71" t="s">
        <v>1953</v>
      </c>
      <c r="C2067" s="71">
        <v>533</v>
      </c>
      <c r="D2067" s="71">
        <v>33903900000</v>
      </c>
      <c r="E2067" s="160">
        <v>150010020000</v>
      </c>
      <c r="F2067" s="47" t="s">
        <v>2045</v>
      </c>
      <c r="G2067" s="71" t="s">
        <v>1356</v>
      </c>
      <c r="H2067" s="56">
        <v>1000</v>
      </c>
      <c r="I2067" s="71"/>
      <c r="J2067" s="50" t="s">
        <v>19</v>
      </c>
    </row>
    <row r="2068" s="9" customFormat="1" spans="1:10">
      <c r="A2068" s="47" t="s">
        <v>91</v>
      </c>
      <c r="B2068" s="71" t="s">
        <v>1953</v>
      </c>
      <c r="C2068" s="71">
        <v>533</v>
      </c>
      <c r="D2068" s="71">
        <v>33903900000</v>
      </c>
      <c r="E2068" s="160">
        <v>150010020000</v>
      </c>
      <c r="F2068" s="47" t="s">
        <v>2046</v>
      </c>
      <c r="G2068" s="71" t="s">
        <v>1356</v>
      </c>
      <c r="H2068" s="56">
        <v>1000</v>
      </c>
      <c r="I2068" s="71"/>
      <c r="J2068" s="50" t="s">
        <v>19</v>
      </c>
    </row>
    <row r="2069" s="9" customFormat="1" spans="1:10">
      <c r="A2069" s="47" t="s">
        <v>91</v>
      </c>
      <c r="B2069" s="71" t="s">
        <v>1953</v>
      </c>
      <c r="C2069" s="71">
        <v>533</v>
      </c>
      <c r="D2069" s="71">
        <v>33903900000</v>
      </c>
      <c r="E2069" s="160">
        <v>150010020000</v>
      </c>
      <c r="F2069" s="47" t="s">
        <v>2047</v>
      </c>
      <c r="G2069" s="71" t="s">
        <v>1356</v>
      </c>
      <c r="H2069" s="56">
        <v>1000</v>
      </c>
      <c r="I2069" s="71"/>
      <c r="J2069" s="50" t="s">
        <v>19</v>
      </c>
    </row>
    <row r="2070" s="9" customFormat="1" spans="1:10">
      <c r="A2070" s="47" t="s">
        <v>91</v>
      </c>
      <c r="B2070" s="71" t="s">
        <v>1871</v>
      </c>
      <c r="C2070" s="71">
        <v>533</v>
      </c>
      <c r="D2070" s="71">
        <v>33903900000</v>
      </c>
      <c r="E2070" s="160">
        <v>150010020000</v>
      </c>
      <c r="F2070" s="47" t="s">
        <v>1367</v>
      </c>
      <c r="G2070" s="71" t="s">
        <v>1356</v>
      </c>
      <c r="H2070" s="56">
        <v>1000</v>
      </c>
      <c r="I2070" s="71"/>
      <c r="J2070" s="50" t="s">
        <v>19</v>
      </c>
    </row>
    <row r="2071" s="9" customFormat="1" spans="1:10">
      <c r="A2071" s="47" t="s">
        <v>91</v>
      </c>
      <c r="B2071" s="71" t="s">
        <v>1871</v>
      </c>
      <c r="C2071" s="71">
        <v>533</v>
      </c>
      <c r="D2071" s="71">
        <v>33903900000</v>
      </c>
      <c r="E2071" s="160">
        <v>150010020000</v>
      </c>
      <c r="F2071" s="47" t="s">
        <v>2048</v>
      </c>
      <c r="G2071" s="71" t="s">
        <v>1356</v>
      </c>
      <c r="H2071" s="56">
        <v>2000</v>
      </c>
      <c r="I2071" s="71"/>
      <c r="J2071" s="50" t="s">
        <v>19</v>
      </c>
    </row>
    <row r="2072" s="9" customFormat="1" spans="1:10">
      <c r="A2072" s="47" t="s">
        <v>91</v>
      </c>
      <c r="B2072" s="71" t="s">
        <v>1871</v>
      </c>
      <c r="C2072" s="71">
        <v>533</v>
      </c>
      <c r="D2072" s="71">
        <v>33903900000</v>
      </c>
      <c r="E2072" s="160">
        <v>150010020000</v>
      </c>
      <c r="F2072" s="47" t="s">
        <v>2049</v>
      </c>
      <c r="G2072" s="71" t="s">
        <v>1356</v>
      </c>
      <c r="H2072" s="56">
        <v>1000</v>
      </c>
      <c r="I2072" s="71"/>
      <c r="J2072" s="50" t="s">
        <v>19</v>
      </c>
    </row>
    <row r="2073" s="9" customFormat="1" spans="1:10">
      <c r="A2073" s="47" t="s">
        <v>91</v>
      </c>
      <c r="B2073" s="50" t="s">
        <v>1953</v>
      </c>
      <c r="C2073" s="50">
        <v>533</v>
      </c>
      <c r="D2073" s="71">
        <v>33903900000</v>
      </c>
      <c r="E2073" s="94">
        <v>15000001002</v>
      </c>
      <c r="F2073" s="47" t="s">
        <v>2050</v>
      </c>
      <c r="G2073" s="50">
        <v>12</v>
      </c>
      <c r="H2073" s="56">
        <v>1000</v>
      </c>
      <c r="I2073" s="165">
        <v>45352</v>
      </c>
      <c r="J2073" s="50" t="s">
        <v>19</v>
      </c>
    </row>
    <row r="2074" s="9" customFormat="1" spans="1:10">
      <c r="A2074" s="47" t="s">
        <v>119</v>
      </c>
      <c r="B2074" s="50" t="s">
        <v>1953</v>
      </c>
      <c r="C2074" s="50">
        <v>534</v>
      </c>
      <c r="D2074" s="50">
        <v>44905200000</v>
      </c>
      <c r="E2074" s="94">
        <v>15000001002</v>
      </c>
      <c r="F2074" s="39" t="s">
        <v>2051</v>
      </c>
      <c r="G2074" s="50">
        <v>1</v>
      </c>
      <c r="H2074" s="121">
        <v>4008.35</v>
      </c>
      <c r="I2074" s="165">
        <v>45444</v>
      </c>
      <c r="J2074" s="50" t="s">
        <v>19</v>
      </c>
    </row>
    <row r="2075" s="9" customFormat="1" ht="30" spans="1:10">
      <c r="A2075" s="47" t="s">
        <v>119</v>
      </c>
      <c r="B2075" s="50" t="s">
        <v>1953</v>
      </c>
      <c r="C2075" s="50">
        <v>534</v>
      </c>
      <c r="D2075" s="50">
        <v>44905200000</v>
      </c>
      <c r="E2075" s="94">
        <v>15000001002</v>
      </c>
      <c r="F2075" s="39" t="s">
        <v>2052</v>
      </c>
      <c r="G2075" s="50">
        <v>1</v>
      </c>
      <c r="H2075" s="121">
        <v>6300</v>
      </c>
      <c r="I2075" s="165">
        <v>45444</v>
      </c>
      <c r="J2075" s="50" t="s">
        <v>19</v>
      </c>
    </row>
    <row r="2076" s="9" customFormat="1" spans="1:10">
      <c r="A2076" s="47" t="s">
        <v>119</v>
      </c>
      <c r="B2076" s="50" t="s">
        <v>1953</v>
      </c>
      <c r="C2076" s="50">
        <v>534</v>
      </c>
      <c r="D2076" s="50">
        <v>44905200000</v>
      </c>
      <c r="E2076" s="94">
        <v>15000001002</v>
      </c>
      <c r="F2076" s="39" t="s">
        <v>2053</v>
      </c>
      <c r="G2076" s="50">
        <v>1</v>
      </c>
      <c r="H2076" s="121">
        <v>1665</v>
      </c>
      <c r="I2076" s="165">
        <v>45444</v>
      </c>
      <c r="J2076" s="50" t="s">
        <v>1193</v>
      </c>
    </row>
    <row r="2077" s="9" customFormat="1" spans="1:10">
      <c r="A2077" s="47" t="s">
        <v>119</v>
      </c>
      <c r="B2077" s="50" t="s">
        <v>1953</v>
      </c>
      <c r="C2077" s="50">
        <v>534</v>
      </c>
      <c r="D2077" s="50">
        <v>44905200000</v>
      </c>
      <c r="E2077" s="94">
        <v>15000001002</v>
      </c>
      <c r="F2077" s="39" t="s">
        <v>2054</v>
      </c>
      <c r="G2077" s="50">
        <v>2</v>
      </c>
      <c r="H2077" s="121">
        <v>18000</v>
      </c>
      <c r="I2077" s="165">
        <v>45444</v>
      </c>
      <c r="J2077" s="50" t="s">
        <v>1193</v>
      </c>
    </row>
    <row r="2078" s="9" customFormat="1" spans="1:10">
      <c r="A2078" s="47" t="s">
        <v>119</v>
      </c>
      <c r="B2078" s="50" t="s">
        <v>1953</v>
      </c>
      <c r="C2078" s="50">
        <v>534</v>
      </c>
      <c r="D2078" s="50">
        <v>44905200000</v>
      </c>
      <c r="E2078" s="94">
        <v>15000001002</v>
      </c>
      <c r="F2078" s="39" t="s">
        <v>2055</v>
      </c>
      <c r="G2078" s="50">
        <v>1</v>
      </c>
      <c r="H2078" s="121">
        <v>40000</v>
      </c>
      <c r="I2078" s="165">
        <v>45444</v>
      </c>
      <c r="J2078" s="50" t="s">
        <v>1193</v>
      </c>
    </row>
    <row r="2079" s="9" customFormat="1" spans="1:10">
      <c r="A2079" s="47" t="s">
        <v>119</v>
      </c>
      <c r="B2079" s="50" t="s">
        <v>1953</v>
      </c>
      <c r="C2079" s="50">
        <v>534</v>
      </c>
      <c r="D2079" s="50">
        <v>44905200000</v>
      </c>
      <c r="E2079" s="94">
        <v>15000001002</v>
      </c>
      <c r="F2079" s="39" t="s">
        <v>2056</v>
      </c>
      <c r="G2079" s="50">
        <v>1</v>
      </c>
      <c r="H2079" s="121">
        <v>15000</v>
      </c>
      <c r="I2079" s="165">
        <v>45383</v>
      </c>
      <c r="J2079" s="50" t="s">
        <v>1193</v>
      </c>
    </row>
    <row r="2080" spans="1:10">
      <c r="A2080" s="34" t="s">
        <v>2057</v>
      </c>
      <c r="B2080" s="35"/>
      <c r="C2080" s="35"/>
      <c r="D2080" s="36"/>
      <c r="E2080" s="37"/>
      <c r="F2080" s="34"/>
      <c r="G2080" s="35"/>
      <c r="H2080" s="38"/>
      <c r="I2080" s="35"/>
      <c r="J2080" s="35"/>
    </row>
    <row r="2081" spans="1:10">
      <c r="A2081" s="39" t="s">
        <v>91</v>
      </c>
      <c r="B2081" s="40" t="s">
        <v>15</v>
      </c>
      <c r="C2081" s="40">
        <v>535</v>
      </c>
      <c r="D2081" s="41">
        <v>31717000000</v>
      </c>
      <c r="E2081" s="42">
        <v>150010020000</v>
      </c>
      <c r="F2081" s="39" t="s">
        <v>2058</v>
      </c>
      <c r="G2081" s="40">
        <v>1</v>
      </c>
      <c r="H2081" s="45">
        <v>660000</v>
      </c>
      <c r="I2081" s="40" t="s">
        <v>18</v>
      </c>
      <c r="J2081" s="40" t="s">
        <v>19</v>
      </c>
    </row>
    <row r="2082" spans="1:10">
      <c r="A2082" s="39" t="s">
        <v>91</v>
      </c>
      <c r="B2082" s="40" t="s">
        <v>15</v>
      </c>
      <c r="C2082" s="40">
        <v>536</v>
      </c>
      <c r="D2082" s="41">
        <v>33717000000</v>
      </c>
      <c r="E2082" s="42">
        <v>150010020000</v>
      </c>
      <c r="F2082" s="39" t="s">
        <v>2058</v>
      </c>
      <c r="G2082" s="40">
        <v>1</v>
      </c>
      <c r="H2082" s="45">
        <v>240000</v>
      </c>
      <c r="I2082" s="40" t="s">
        <v>18</v>
      </c>
      <c r="J2082" s="40" t="s">
        <v>19</v>
      </c>
    </row>
    <row r="2083" spans="1:10">
      <c r="A2083" s="39" t="s">
        <v>91</v>
      </c>
      <c r="B2083" s="40" t="s">
        <v>15</v>
      </c>
      <c r="C2083" s="40">
        <v>537</v>
      </c>
      <c r="D2083" s="41">
        <v>44717000000</v>
      </c>
      <c r="E2083" s="42">
        <v>150010020000</v>
      </c>
      <c r="F2083" s="39" t="s">
        <v>2058</v>
      </c>
      <c r="G2083" s="40">
        <v>1</v>
      </c>
      <c r="H2083" s="45">
        <v>50000</v>
      </c>
      <c r="I2083" s="40" t="s">
        <v>18</v>
      </c>
      <c r="J2083" s="40" t="s">
        <v>19</v>
      </c>
    </row>
    <row r="2084" spans="1:10">
      <c r="A2084" s="34" t="s">
        <v>2059</v>
      </c>
      <c r="B2084" s="35"/>
      <c r="C2084" s="35"/>
      <c r="D2084" s="36"/>
      <c r="E2084" s="37"/>
      <c r="F2084" s="34"/>
      <c r="G2084" s="35"/>
      <c r="H2084" s="38"/>
      <c r="I2084" s="35"/>
      <c r="J2084" s="35"/>
    </row>
    <row r="2085" spans="1:10">
      <c r="A2085" s="39" t="s">
        <v>91</v>
      </c>
      <c r="B2085" s="40" t="s">
        <v>15</v>
      </c>
      <c r="C2085" s="40">
        <v>538</v>
      </c>
      <c r="D2085" s="41">
        <v>31717000000</v>
      </c>
      <c r="E2085" s="42">
        <v>150010020000</v>
      </c>
      <c r="F2085" s="39" t="s">
        <v>2058</v>
      </c>
      <c r="G2085" s="40">
        <v>1</v>
      </c>
      <c r="H2085" s="45">
        <v>20000</v>
      </c>
      <c r="I2085" s="40" t="s">
        <v>18</v>
      </c>
      <c r="J2085" s="40" t="s">
        <v>19</v>
      </c>
    </row>
    <row r="2086" spans="1:11">
      <c r="A2086" s="39" t="s">
        <v>91</v>
      </c>
      <c r="B2086" s="40" t="s">
        <v>15</v>
      </c>
      <c r="C2086" s="40">
        <v>539</v>
      </c>
      <c r="D2086" s="41">
        <v>33717000000</v>
      </c>
      <c r="E2086" s="42">
        <v>150010020000</v>
      </c>
      <c r="F2086" s="39" t="s">
        <v>2058</v>
      </c>
      <c r="G2086" s="40">
        <v>1</v>
      </c>
      <c r="H2086" s="45">
        <v>60000</v>
      </c>
      <c r="I2086" s="40" t="s">
        <v>18</v>
      </c>
      <c r="J2086" s="40" t="s">
        <v>19</v>
      </c>
      <c r="K2086" s="2"/>
    </row>
    <row r="2087" spans="1:10">
      <c r="A2087" s="34" t="s">
        <v>2060</v>
      </c>
      <c r="B2087" s="35"/>
      <c r="C2087" s="35"/>
      <c r="D2087" s="36"/>
      <c r="E2087" s="37"/>
      <c r="F2087" s="34"/>
      <c r="G2087" s="35"/>
      <c r="H2087" s="38"/>
      <c r="I2087" s="35"/>
      <c r="J2087" s="35"/>
    </row>
    <row r="2088" spans="1:10">
      <c r="A2088" s="39" t="s">
        <v>91</v>
      </c>
      <c r="B2088" s="40" t="s">
        <v>15</v>
      </c>
      <c r="C2088" s="40">
        <v>540</v>
      </c>
      <c r="D2088" s="41">
        <v>31717000000</v>
      </c>
      <c r="E2088" s="42">
        <v>150010020000</v>
      </c>
      <c r="F2088" s="39" t="s">
        <v>2058</v>
      </c>
      <c r="G2088" s="40">
        <v>1</v>
      </c>
      <c r="H2088" s="45">
        <v>340000</v>
      </c>
      <c r="I2088" s="40" t="s">
        <v>18</v>
      </c>
      <c r="J2088" s="40" t="s">
        <v>19</v>
      </c>
    </row>
    <row r="2089" spans="1:10">
      <c r="A2089" s="39" t="s">
        <v>91</v>
      </c>
      <c r="B2089" s="40" t="s">
        <v>15</v>
      </c>
      <c r="C2089" s="40">
        <v>541</v>
      </c>
      <c r="D2089" s="41">
        <v>33717000000</v>
      </c>
      <c r="E2089" s="42">
        <v>150010020000</v>
      </c>
      <c r="F2089" s="39" t="s">
        <v>2058</v>
      </c>
      <c r="G2089" s="40">
        <v>1</v>
      </c>
      <c r="H2089" s="45">
        <v>440000</v>
      </c>
      <c r="I2089" s="40" t="s">
        <v>18</v>
      </c>
      <c r="J2089" s="40" t="s">
        <v>19</v>
      </c>
    </row>
    <row r="2090" spans="1:10">
      <c r="A2090" s="39" t="s">
        <v>91</v>
      </c>
      <c r="B2090" s="40" t="s">
        <v>15</v>
      </c>
      <c r="C2090" s="40">
        <v>542</v>
      </c>
      <c r="D2090" s="41">
        <v>44717000000</v>
      </c>
      <c r="E2090" s="42">
        <v>150010020000</v>
      </c>
      <c r="F2090" s="39" t="s">
        <v>2058</v>
      </c>
      <c r="G2090" s="40">
        <v>1</v>
      </c>
      <c r="H2090" s="45">
        <v>40000</v>
      </c>
      <c r="I2090" s="40" t="s">
        <v>18</v>
      </c>
      <c r="J2090" s="40" t="s">
        <v>19</v>
      </c>
    </row>
    <row r="2091" spans="1:10">
      <c r="A2091" s="34" t="s">
        <v>2061</v>
      </c>
      <c r="B2091" s="35"/>
      <c r="C2091" s="35"/>
      <c r="D2091" s="36"/>
      <c r="E2091" s="37"/>
      <c r="F2091" s="34"/>
      <c r="G2091" s="35"/>
      <c r="H2091" s="38"/>
      <c r="I2091" s="35"/>
      <c r="J2091" s="35"/>
    </row>
    <row r="2092" s="2" customFormat="1" spans="1:12">
      <c r="A2092" s="167" t="s">
        <v>14</v>
      </c>
      <c r="B2092" s="58" t="s">
        <v>15</v>
      </c>
      <c r="C2092" s="58">
        <v>547</v>
      </c>
      <c r="D2092" s="72">
        <v>33903000000</v>
      </c>
      <c r="E2092" s="42">
        <v>150010020000</v>
      </c>
      <c r="F2092" s="57" t="s">
        <v>2062</v>
      </c>
      <c r="G2092" s="168">
        <v>15</v>
      </c>
      <c r="H2092" s="45">
        <v>66.15</v>
      </c>
      <c r="I2092" s="58" t="s">
        <v>101</v>
      </c>
      <c r="J2092" s="58" t="s">
        <v>1193</v>
      </c>
      <c r="K2092" s="99"/>
      <c r="L2092" s="100"/>
    </row>
    <row r="2093" s="2" customFormat="1" spans="1:12">
      <c r="A2093" s="167" t="s">
        <v>14</v>
      </c>
      <c r="B2093" s="58" t="s">
        <v>15</v>
      </c>
      <c r="C2093" s="58">
        <v>547</v>
      </c>
      <c r="D2093" s="72">
        <v>33903000000</v>
      </c>
      <c r="E2093" s="42">
        <v>150010020000</v>
      </c>
      <c r="F2093" s="57" t="s">
        <v>2063</v>
      </c>
      <c r="G2093" s="168">
        <v>4</v>
      </c>
      <c r="H2093" s="45">
        <v>139.2</v>
      </c>
      <c r="I2093" s="58" t="s">
        <v>101</v>
      </c>
      <c r="J2093" s="58" t="s">
        <v>1193</v>
      </c>
      <c r="K2093" s="99"/>
      <c r="L2093" s="100"/>
    </row>
    <row r="2094" s="2" customFormat="1" spans="1:12">
      <c r="A2094" s="167" t="s">
        <v>14</v>
      </c>
      <c r="B2094" s="58" t="s">
        <v>15</v>
      </c>
      <c r="C2094" s="58">
        <v>547</v>
      </c>
      <c r="D2094" s="72">
        <v>33903000000</v>
      </c>
      <c r="E2094" s="42">
        <v>150010020000</v>
      </c>
      <c r="F2094" s="57" t="s">
        <v>2064</v>
      </c>
      <c r="G2094" s="168">
        <v>62</v>
      </c>
      <c r="H2094" s="45">
        <v>33.48</v>
      </c>
      <c r="I2094" s="58" t="s">
        <v>101</v>
      </c>
      <c r="J2094" s="58" t="s">
        <v>19</v>
      </c>
      <c r="K2094" s="99"/>
      <c r="L2094" s="100"/>
    </row>
    <row r="2095" s="2" customFormat="1" spans="1:12">
      <c r="A2095" s="167" t="s">
        <v>14</v>
      </c>
      <c r="B2095" s="58" t="s">
        <v>15</v>
      </c>
      <c r="C2095" s="58">
        <v>547</v>
      </c>
      <c r="D2095" s="72">
        <v>33903000000</v>
      </c>
      <c r="E2095" s="42">
        <v>150010020000</v>
      </c>
      <c r="F2095" s="57" t="s">
        <v>2065</v>
      </c>
      <c r="G2095" s="168">
        <v>6</v>
      </c>
      <c r="H2095" s="45">
        <v>50</v>
      </c>
      <c r="I2095" s="58" t="s">
        <v>101</v>
      </c>
      <c r="J2095" s="58" t="s">
        <v>1193</v>
      </c>
      <c r="K2095" s="99"/>
      <c r="L2095" s="100"/>
    </row>
    <row r="2096" s="2" customFormat="1" spans="1:12">
      <c r="A2096" s="167" t="s">
        <v>14</v>
      </c>
      <c r="B2096" s="58" t="s">
        <v>15</v>
      </c>
      <c r="C2096" s="58">
        <v>547</v>
      </c>
      <c r="D2096" s="72">
        <v>33903000000</v>
      </c>
      <c r="E2096" s="42">
        <v>150010020000</v>
      </c>
      <c r="F2096" s="57" t="s">
        <v>2066</v>
      </c>
      <c r="G2096" s="168">
        <v>12</v>
      </c>
      <c r="H2096" s="45">
        <v>92.28</v>
      </c>
      <c r="I2096" s="58" t="s">
        <v>101</v>
      </c>
      <c r="J2096" s="58" t="s">
        <v>19</v>
      </c>
      <c r="K2096" s="99"/>
      <c r="L2096" s="100"/>
    </row>
    <row r="2097" s="2" customFormat="1" spans="1:12">
      <c r="A2097" s="167" t="s">
        <v>14</v>
      </c>
      <c r="B2097" s="58" t="s">
        <v>15</v>
      </c>
      <c r="C2097" s="58">
        <v>547</v>
      </c>
      <c r="D2097" s="72">
        <v>33903000000</v>
      </c>
      <c r="E2097" s="42">
        <v>150010020000</v>
      </c>
      <c r="F2097" s="57" t="s">
        <v>2067</v>
      </c>
      <c r="G2097" s="168">
        <v>6</v>
      </c>
      <c r="H2097" s="45">
        <v>11.52</v>
      </c>
      <c r="I2097" s="58" t="s">
        <v>101</v>
      </c>
      <c r="J2097" s="58" t="s">
        <v>19</v>
      </c>
      <c r="K2097" s="99"/>
      <c r="L2097" s="100"/>
    </row>
    <row r="2098" s="2" customFormat="1" spans="1:12">
      <c r="A2098" s="167" t="s">
        <v>14</v>
      </c>
      <c r="B2098" s="58" t="s">
        <v>15</v>
      </c>
      <c r="C2098" s="58">
        <v>547</v>
      </c>
      <c r="D2098" s="72">
        <v>33903000000</v>
      </c>
      <c r="E2098" s="42">
        <v>150010020000</v>
      </c>
      <c r="F2098" s="57" t="s">
        <v>2068</v>
      </c>
      <c r="G2098" s="168">
        <v>5</v>
      </c>
      <c r="H2098" s="45">
        <v>23.1</v>
      </c>
      <c r="I2098" s="58" t="s">
        <v>101</v>
      </c>
      <c r="J2098" s="58" t="s">
        <v>19</v>
      </c>
      <c r="K2098" s="99"/>
      <c r="L2098" s="100"/>
    </row>
    <row r="2099" s="2" customFormat="1" spans="1:12">
      <c r="A2099" s="167" t="s">
        <v>14</v>
      </c>
      <c r="B2099" s="58" t="s">
        <v>15</v>
      </c>
      <c r="C2099" s="58">
        <v>547</v>
      </c>
      <c r="D2099" s="72">
        <v>33903000000</v>
      </c>
      <c r="E2099" s="42">
        <v>150010020000</v>
      </c>
      <c r="F2099" s="57" t="s">
        <v>2069</v>
      </c>
      <c r="G2099" s="168">
        <v>40</v>
      </c>
      <c r="H2099" s="45">
        <v>41.2</v>
      </c>
      <c r="I2099" s="58" t="s">
        <v>101</v>
      </c>
      <c r="J2099" s="58" t="s">
        <v>19</v>
      </c>
      <c r="K2099" s="99"/>
      <c r="L2099" s="100"/>
    </row>
    <row r="2100" s="2" customFormat="1" spans="1:12">
      <c r="A2100" s="167" t="s">
        <v>14</v>
      </c>
      <c r="B2100" s="58" t="s">
        <v>15</v>
      </c>
      <c r="C2100" s="58">
        <v>547</v>
      </c>
      <c r="D2100" s="72">
        <v>33903000000</v>
      </c>
      <c r="E2100" s="42">
        <v>150010020000</v>
      </c>
      <c r="F2100" s="57" t="s">
        <v>2070</v>
      </c>
      <c r="G2100" s="168">
        <v>70</v>
      </c>
      <c r="H2100" s="45">
        <v>538.3</v>
      </c>
      <c r="I2100" s="58" t="s">
        <v>101</v>
      </c>
      <c r="J2100" s="58" t="s">
        <v>19</v>
      </c>
      <c r="K2100" s="99"/>
      <c r="L2100" s="100"/>
    </row>
    <row r="2101" s="2" customFormat="1" spans="1:12">
      <c r="A2101" s="167" t="s">
        <v>14</v>
      </c>
      <c r="B2101" s="58" t="s">
        <v>15</v>
      </c>
      <c r="C2101" s="58">
        <v>547</v>
      </c>
      <c r="D2101" s="72">
        <v>33903000000</v>
      </c>
      <c r="E2101" s="42">
        <v>150010020000</v>
      </c>
      <c r="F2101" s="57" t="s">
        <v>2071</v>
      </c>
      <c r="G2101" s="168">
        <v>28</v>
      </c>
      <c r="H2101" s="45">
        <v>67.76</v>
      </c>
      <c r="I2101" s="58" t="s">
        <v>101</v>
      </c>
      <c r="J2101" s="58" t="s">
        <v>19</v>
      </c>
      <c r="K2101" s="99"/>
      <c r="L2101" s="100"/>
    </row>
    <row r="2102" s="2" customFormat="1" spans="1:12">
      <c r="A2102" s="167" t="s">
        <v>14</v>
      </c>
      <c r="B2102" s="58" t="s">
        <v>15</v>
      </c>
      <c r="C2102" s="58">
        <v>547</v>
      </c>
      <c r="D2102" s="72">
        <v>33903000000</v>
      </c>
      <c r="E2102" s="42">
        <v>150010020000</v>
      </c>
      <c r="F2102" s="39" t="s">
        <v>2072</v>
      </c>
      <c r="G2102" s="168">
        <v>20</v>
      </c>
      <c r="H2102" s="45">
        <v>800</v>
      </c>
      <c r="I2102" s="58" t="s">
        <v>101</v>
      </c>
      <c r="J2102" s="58" t="s">
        <v>19</v>
      </c>
      <c r="K2102" s="99"/>
      <c r="L2102" s="100"/>
    </row>
    <row r="2103" s="2" customFormat="1" spans="1:12">
      <c r="A2103" s="167" t="s">
        <v>14</v>
      </c>
      <c r="B2103" s="58" t="s">
        <v>15</v>
      </c>
      <c r="C2103" s="58">
        <v>547</v>
      </c>
      <c r="D2103" s="72">
        <v>33903000000</v>
      </c>
      <c r="E2103" s="42">
        <v>150010020000</v>
      </c>
      <c r="F2103" s="57" t="s">
        <v>2073</v>
      </c>
      <c r="G2103" s="168">
        <v>12</v>
      </c>
      <c r="H2103" s="45">
        <v>215.52</v>
      </c>
      <c r="I2103" s="58" t="s">
        <v>101</v>
      </c>
      <c r="J2103" s="58" t="s">
        <v>19</v>
      </c>
      <c r="K2103" s="99"/>
      <c r="L2103" s="100"/>
    </row>
    <row r="2104" s="2" customFormat="1" spans="1:12">
      <c r="A2104" s="167" t="s">
        <v>14</v>
      </c>
      <c r="B2104" s="58" t="s">
        <v>15</v>
      </c>
      <c r="C2104" s="58">
        <v>547</v>
      </c>
      <c r="D2104" s="72">
        <v>33903000000</v>
      </c>
      <c r="E2104" s="42">
        <v>150010020000</v>
      </c>
      <c r="F2104" s="57" t="s">
        <v>2074</v>
      </c>
      <c r="G2104" s="168">
        <v>12</v>
      </c>
      <c r="H2104" s="45">
        <v>110.16</v>
      </c>
      <c r="I2104" s="58" t="s">
        <v>101</v>
      </c>
      <c r="J2104" s="58" t="s">
        <v>19</v>
      </c>
      <c r="K2104" s="99"/>
      <c r="L2104" s="100"/>
    </row>
    <row r="2105" s="2" customFormat="1" spans="1:12">
      <c r="A2105" s="167" t="s">
        <v>14</v>
      </c>
      <c r="B2105" s="58" t="s">
        <v>15</v>
      </c>
      <c r="C2105" s="58">
        <v>547</v>
      </c>
      <c r="D2105" s="72">
        <v>33903000000</v>
      </c>
      <c r="E2105" s="42">
        <v>150010020000</v>
      </c>
      <c r="F2105" s="57" t="s">
        <v>2075</v>
      </c>
      <c r="G2105" s="168">
        <v>3</v>
      </c>
      <c r="H2105" s="45">
        <v>63.3</v>
      </c>
      <c r="I2105" s="58" t="s">
        <v>101</v>
      </c>
      <c r="J2105" s="58" t="s">
        <v>1193</v>
      </c>
      <c r="K2105" s="99"/>
      <c r="L2105" s="100"/>
    </row>
    <row r="2106" s="2" customFormat="1" spans="1:12">
      <c r="A2106" s="167" t="s">
        <v>14</v>
      </c>
      <c r="B2106" s="58" t="s">
        <v>15</v>
      </c>
      <c r="C2106" s="58">
        <v>547</v>
      </c>
      <c r="D2106" s="72">
        <v>33903000000</v>
      </c>
      <c r="E2106" s="42">
        <v>150010020000</v>
      </c>
      <c r="F2106" s="57" t="s">
        <v>2076</v>
      </c>
      <c r="G2106" s="168">
        <v>10</v>
      </c>
      <c r="H2106" s="45">
        <v>50</v>
      </c>
      <c r="I2106" s="58" t="s">
        <v>101</v>
      </c>
      <c r="J2106" s="58" t="s">
        <v>1193</v>
      </c>
      <c r="K2106" s="99"/>
      <c r="L2106" s="100"/>
    </row>
    <row r="2107" s="2" customFormat="1" spans="1:12">
      <c r="A2107" s="167" t="s">
        <v>14</v>
      </c>
      <c r="B2107" s="58" t="s">
        <v>15</v>
      </c>
      <c r="C2107" s="58">
        <v>547</v>
      </c>
      <c r="D2107" s="72">
        <v>33903000000</v>
      </c>
      <c r="E2107" s="42">
        <v>150010020000</v>
      </c>
      <c r="F2107" s="57" t="s">
        <v>2077</v>
      </c>
      <c r="G2107" s="168">
        <v>104</v>
      </c>
      <c r="H2107" s="45">
        <v>476.32</v>
      </c>
      <c r="I2107" s="58" t="s">
        <v>101</v>
      </c>
      <c r="J2107" s="58" t="s">
        <v>19</v>
      </c>
      <c r="K2107" s="99"/>
      <c r="L2107" s="100"/>
    </row>
    <row r="2108" s="2" customFormat="1" spans="1:12">
      <c r="A2108" s="167" t="s">
        <v>14</v>
      </c>
      <c r="B2108" s="58" t="s">
        <v>15</v>
      </c>
      <c r="C2108" s="58">
        <v>547</v>
      </c>
      <c r="D2108" s="72">
        <v>33903000000</v>
      </c>
      <c r="E2108" s="42">
        <v>150010020000</v>
      </c>
      <c r="F2108" s="57" t="s">
        <v>2078</v>
      </c>
      <c r="G2108" s="168">
        <v>72</v>
      </c>
      <c r="H2108" s="45">
        <v>151.2</v>
      </c>
      <c r="I2108" s="58" t="s">
        <v>101</v>
      </c>
      <c r="J2108" s="58" t="s">
        <v>19</v>
      </c>
      <c r="K2108" s="99"/>
      <c r="L2108" s="100"/>
    </row>
    <row r="2109" s="2" customFormat="1" spans="1:12">
      <c r="A2109" s="167" t="s">
        <v>14</v>
      </c>
      <c r="B2109" s="58" t="s">
        <v>15</v>
      </c>
      <c r="C2109" s="58">
        <v>547</v>
      </c>
      <c r="D2109" s="72">
        <v>33903000000</v>
      </c>
      <c r="E2109" s="42">
        <v>150010020000</v>
      </c>
      <c r="F2109" s="57" t="s">
        <v>2079</v>
      </c>
      <c r="G2109" s="168">
        <v>154</v>
      </c>
      <c r="H2109" s="45">
        <v>274.12</v>
      </c>
      <c r="I2109" s="58" t="s">
        <v>101</v>
      </c>
      <c r="J2109" s="58" t="s">
        <v>19</v>
      </c>
      <c r="K2109" s="99"/>
      <c r="L2109" s="100"/>
    </row>
    <row r="2110" s="2" customFormat="1" spans="1:12">
      <c r="A2110" s="167" t="s">
        <v>14</v>
      </c>
      <c r="B2110" s="58" t="s">
        <v>15</v>
      </c>
      <c r="C2110" s="58">
        <v>547</v>
      </c>
      <c r="D2110" s="72">
        <v>33903000000</v>
      </c>
      <c r="E2110" s="42">
        <v>150010020000</v>
      </c>
      <c r="F2110" s="57" t="s">
        <v>2080</v>
      </c>
      <c r="G2110" s="168">
        <v>12</v>
      </c>
      <c r="H2110" s="45">
        <v>59.64</v>
      </c>
      <c r="I2110" s="58" t="s">
        <v>101</v>
      </c>
      <c r="J2110" s="58" t="s">
        <v>19</v>
      </c>
      <c r="K2110" s="99"/>
      <c r="L2110" s="100"/>
    </row>
    <row r="2111" s="2" customFormat="1" spans="1:12">
      <c r="A2111" s="167" t="s">
        <v>14</v>
      </c>
      <c r="B2111" s="58" t="s">
        <v>15</v>
      </c>
      <c r="C2111" s="58">
        <v>547</v>
      </c>
      <c r="D2111" s="72">
        <v>33903000000</v>
      </c>
      <c r="E2111" s="42">
        <v>150010020000</v>
      </c>
      <c r="F2111" s="57" t="s">
        <v>78</v>
      </c>
      <c r="G2111" s="168">
        <v>152</v>
      </c>
      <c r="H2111" s="45">
        <v>60.08</v>
      </c>
      <c r="I2111" s="58" t="s">
        <v>101</v>
      </c>
      <c r="J2111" s="58" t="s">
        <v>1193</v>
      </c>
      <c r="K2111" s="99"/>
      <c r="L2111" s="100"/>
    </row>
    <row r="2112" s="2" customFormat="1" spans="1:12">
      <c r="A2112" s="167" t="s">
        <v>14</v>
      </c>
      <c r="B2112" s="58" t="s">
        <v>15</v>
      </c>
      <c r="C2112" s="58">
        <v>547</v>
      </c>
      <c r="D2112" s="72">
        <v>33903000000</v>
      </c>
      <c r="E2112" s="42">
        <v>150010020000</v>
      </c>
      <c r="F2112" s="57" t="s">
        <v>2081</v>
      </c>
      <c r="G2112" s="168">
        <v>5</v>
      </c>
      <c r="H2112" s="45">
        <v>25.3</v>
      </c>
      <c r="I2112" s="58" t="s">
        <v>101</v>
      </c>
      <c r="J2112" s="58" t="s">
        <v>1193</v>
      </c>
      <c r="K2112" s="99"/>
      <c r="L2112" s="100"/>
    </row>
    <row r="2113" s="2" customFormat="1" spans="1:12">
      <c r="A2113" s="167" t="s">
        <v>14</v>
      </c>
      <c r="B2113" s="58" t="s">
        <v>15</v>
      </c>
      <c r="C2113" s="58">
        <v>547</v>
      </c>
      <c r="D2113" s="72">
        <v>33903000000</v>
      </c>
      <c r="E2113" s="42">
        <v>150010020000</v>
      </c>
      <c r="F2113" s="57" t="s">
        <v>2082</v>
      </c>
      <c r="G2113" s="168">
        <v>25</v>
      </c>
      <c r="H2113" s="45">
        <v>309</v>
      </c>
      <c r="I2113" s="58" t="s">
        <v>101</v>
      </c>
      <c r="J2113" s="58" t="s">
        <v>1193</v>
      </c>
      <c r="K2113" s="99"/>
      <c r="L2113" s="100"/>
    </row>
    <row r="2114" s="2" customFormat="1" spans="1:12">
      <c r="A2114" s="167" t="s">
        <v>14</v>
      </c>
      <c r="B2114" s="58" t="s">
        <v>15</v>
      </c>
      <c r="C2114" s="58">
        <v>547</v>
      </c>
      <c r="D2114" s="72">
        <v>33903000000</v>
      </c>
      <c r="E2114" s="42">
        <v>150010020000</v>
      </c>
      <c r="F2114" s="57" t="s">
        <v>2083</v>
      </c>
      <c r="G2114" s="168">
        <v>62</v>
      </c>
      <c r="H2114" s="45">
        <v>101.06</v>
      </c>
      <c r="I2114" s="58" t="s">
        <v>101</v>
      </c>
      <c r="J2114" s="58" t="s">
        <v>19</v>
      </c>
      <c r="K2114" s="99"/>
      <c r="L2114" s="100"/>
    </row>
    <row r="2115" s="2" customFormat="1" spans="1:12">
      <c r="A2115" s="167" t="s">
        <v>14</v>
      </c>
      <c r="B2115" s="58" t="s">
        <v>15</v>
      </c>
      <c r="C2115" s="58">
        <v>547</v>
      </c>
      <c r="D2115" s="72">
        <v>33903000000</v>
      </c>
      <c r="E2115" s="42">
        <v>150010020000</v>
      </c>
      <c r="F2115" s="57" t="s">
        <v>2084</v>
      </c>
      <c r="G2115" s="168">
        <v>50</v>
      </c>
      <c r="H2115" s="45">
        <v>197.5</v>
      </c>
      <c r="I2115" s="58" t="s">
        <v>101</v>
      </c>
      <c r="J2115" s="58" t="s">
        <v>1193</v>
      </c>
      <c r="K2115" s="99"/>
      <c r="L2115" s="100"/>
    </row>
    <row r="2116" s="2" customFormat="1" spans="1:12">
      <c r="A2116" s="167" t="s">
        <v>14</v>
      </c>
      <c r="B2116" s="58" t="s">
        <v>15</v>
      </c>
      <c r="C2116" s="58">
        <v>547</v>
      </c>
      <c r="D2116" s="72">
        <v>33903000000</v>
      </c>
      <c r="E2116" s="42">
        <v>150010020000</v>
      </c>
      <c r="F2116" s="57" t="s">
        <v>2085</v>
      </c>
      <c r="G2116" s="168">
        <v>50</v>
      </c>
      <c r="H2116" s="45">
        <v>750</v>
      </c>
      <c r="I2116" s="58" t="s">
        <v>101</v>
      </c>
      <c r="J2116" s="58" t="s">
        <v>1193</v>
      </c>
      <c r="K2116" s="99"/>
      <c r="L2116" s="100"/>
    </row>
    <row r="2117" s="2" customFormat="1" spans="1:12">
      <c r="A2117" s="167" t="s">
        <v>14</v>
      </c>
      <c r="B2117" s="58" t="s">
        <v>15</v>
      </c>
      <c r="C2117" s="58">
        <v>547</v>
      </c>
      <c r="D2117" s="72">
        <v>33903000000</v>
      </c>
      <c r="E2117" s="42">
        <v>150010020000</v>
      </c>
      <c r="F2117" s="57" t="s">
        <v>1246</v>
      </c>
      <c r="G2117" s="168">
        <v>28</v>
      </c>
      <c r="H2117" s="45">
        <v>67.76</v>
      </c>
      <c r="I2117" s="58" t="s">
        <v>101</v>
      </c>
      <c r="J2117" s="58" t="s">
        <v>19</v>
      </c>
      <c r="K2117" s="99"/>
      <c r="L2117" s="100"/>
    </row>
    <row r="2118" s="2" customFormat="1" spans="1:12">
      <c r="A2118" s="167" t="s">
        <v>14</v>
      </c>
      <c r="B2118" s="58" t="s">
        <v>15</v>
      </c>
      <c r="C2118" s="58">
        <v>547</v>
      </c>
      <c r="D2118" s="72">
        <v>33903000000</v>
      </c>
      <c r="E2118" s="42">
        <v>150010020000</v>
      </c>
      <c r="F2118" s="57" t="s">
        <v>1252</v>
      </c>
      <c r="G2118" s="168">
        <v>2</v>
      </c>
      <c r="H2118" s="45">
        <v>15.84</v>
      </c>
      <c r="I2118" s="58" t="s">
        <v>101</v>
      </c>
      <c r="J2118" s="58" t="s">
        <v>19</v>
      </c>
      <c r="K2118" s="99"/>
      <c r="L2118" s="100"/>
    </row>
    <row r="2119" s="2" customFormat="1" spans="1:12">
      <c r="A2119" s="167" t="s">
        <v>14</v>
      </c>
      <c r="B2119" s="58" t="s">
        <v>15</v>
      </c>
      <c r="C2119" s="58">
        <v>547</v>
      </c>
      <c r="D2119" s="72">
        <v>33903000000</v>
      </c>
      <c r="E2119" s="42">
        <v>150010020000</v>
      </c>
      <c r="F2119" s="39" t="s">
        <v>2086</v>
      </c>
      <c r="G2119" s="168">
        <v>24</v>
      </c>
      <c r="H2119" s="45">
        <v>50</v>
      </c>
      <c r="I2119" s="58" t="s">
        <v>101</v>
      </c>
      <c r="J2119" s="58" t="s">
        <v>1193</v>
      </c>
      <c r="L2119" s="100"/>
    </row>
    <row r="2120" s="2" customFormat="1" spans="1:12">
      <c r="A2120" s="167" t="s">
        <v>14</v>
      </c>
      <c r="B2120" s="58" t="s">
        <v>15</v>
      </c>
      <c r="C2120" s="58">
        <v>547</v>
      </c>
      <c r="D2120" s="72">
        <v>33903000000</v>
      </c>
      <c r="E2120" s="42">
        <v>150010020000</v>
      </c>
      <c r="F2120" s="57" t="s">
        <v>2087</v>
      </c>
      <c r="G2120" s="168">
        <v>12</v>
      </c>
      <c r="H2120" s="45">
        <v>323.88</v>
      </c>
      <c r="I2120" s="58" t="s">
        <v>101</v>
      </c>
      <c r="J2120" s="58" t="s">
        <v>19</v>
      </c>
      <c r="L2120" s="100"/>
    </row>
    <row r="2121" s="2" customFormat="1" spans="1:12">
      <c r="A2121" s="167" t="s">
        <v>14</v>
      </c>
      <c r="B2121" s="58" t="s">
        <v>15</v>
      </c>
      <c r="C2121" s="58">
        <v>547</v>
      </c>
      <c r="D2121" s="72">
        <v>33903000000</v>
      </c>
      <c r="E2121" s="42">
        <v>150010020000</v>
      </c>
      <c r="F2121" s="57" t="s">
        <v>2088</v>
      </c>
      <c r="G2121" s="168">
        <v>18</v>
      </c>
      <c r="H2121" s="45">
        <v>223.92</v>
      </c>
      <c r="I2121" s="58" t="s">
        <v>101</v>
      </c>
      <c r="J2121" s="58" t="s">
        <v>19</v>
      </c>
      <c r="L2121" s="100"/>
    </row>
    <row r="2122" s="2" customFormat="1" spans="1:12">
      <c r="A2122" s="167" t="s">
        <v>14</v>
      </c>
      <c r="B2122" s="58" t="s">
        <v>92</v>
      </c>
      <c r="C2122" s="58">
        <v>547</v>
      </c>
      <c r="D2122" s="72">
        <v>33903000000</v>
      </c>
      <c r="E2122" s="42">
        <v>150010020000</v>
      </c>
      <c r="F2122" s="57" t="s">
        <v>2089</v>
      </c>
      <c r="G2122" s="168">
        <v>5</v>
      </c>
      <c r="H2122" s="45">
        <v>10</v>
      </c>
      <c r="I2122" s="58" t="s">
        <v>101</v>
      </c>
      <c r="J2122" s="58" t="s">
        <v>1193</v>
      </c>
      <c r="L2122" s="100"/>
    </row>
    <row r="2123" s="2" customFormat="1" spans="1:12">
      <c r="A2123" s="167" t="s">
        <v>14</v>
      </c>
      <c r="B2123" s="58" t="s">
        <v>15</v>
      </c>
      <c r="C2123" s="58">
        <v>547</v>
      </c>
      <c r="D2123" s="72">
        <v>33903000000</v>
      </c>
      <c r="E2123" s="42">
        <v>150010020000</v>
      </c>
      <c r="F2123" s="57" t="s">
        <v>2090</v>
      </c>
      <c r="G2123" s="168">
        <v>5</v>
      </c>
      <c r="H2123" s="45">
        <v>50.55</v>
      </c>
      <c r="I2123" s="58" t="s">
        <v>101</v>
      </c>
      <c r="J2123" s="58" t="s">
        <v>19</v>
      </c>
      <c r="L2123" s="100"/>
    </row>
    <row r="2124" s="2" customFormat="1" spans="1:12">
      <c r="A2124" s="167" t="s">
        <v>14</v>
      </c>
      <c r="B2124" s="58" t="s">
        <v>92</v>
      </c>
      <c r="C2124" s="58">
        <v>547</v>
      </c>
      <c r="D2124" s="72">
        <v>33903000000</v>
      </c>
      <c r="E2124" s="42">
        <v>150010020000</v>
      </c>
      <c r="F2124" s="57" t="s">
        <v>2091</v>
      </c>
      <c r="G2124" s="168">
        <v>10</v>
      </c>
      <c r="H2124" s="45">
        <v>46.4</v>
      </c>
      <c r="I2124" s="58" t="s">
        <v>101</v>
      </c>
      <c r="J2124" s="58" t="s">
        <v>1193</v>
      </c>
      <c r="L2124" s="100"/>
    </row>
    <row r="2125" s="2" customFormat="1" spans="1:12">
      <c r="A2125" s="167" t="s">
        <v>14</v>
      </c>
      <c r="B2125" s="58" t="s">
        <v>15</v>
      </c>
      <c r="C2125" s="58">
        <v>547</v>
      </c>
      <c r="D2125" s="72">
        <v>33903000000</v>
      </c>
      <c r="E2125" s="42">
        <v>150010020000</v>
      </c>
      <c r="F2125" s="57" t="s">
        <v>2092</v>
      </c>
      <c r="G2125" s="168">
        <v>146</v>
      </c>
      <c r="H2125" s="45">
        <v>197.1</v>
      </c>
      <c r="I2125" s="58" t="s">
        <v>101</v>
      </c>
      <c r="J2125" s="58" t="s">
        <v>19</v>
      </c>
      <c r="L2125" s="100"/>
    </row>
    <row r="2126" s="2" customFormat="1" spans="1:12">
      <c r="A2126" s="167" t="s">
        <v>14</v>
      </c>
      <c r="B2126" s="58" t="s">
        <v>15</v>
      </c>
      <c r="C2126" s="58">
        <v>547</v>
      </c>
      <c r="D2126" s="72">
        <v>33903000000</v>
      </c>
      <c r="E2126" s="42">
        <v>150010020000</v>
      </c>
      <c r="F2126" s="39" t="s">
        <v>2093</v>
      </c>
      <c r="G2126" s="64">
        <v>260</v>
      </c>
      <c r="H2126" s="95">
        <v>6500</v>
      </c>
      <c r="I2126" s="58" t="s">
        <v>101</v>
      </c>
      <c r="J2126" s="58" t="s">
        <v>19</v>
      </c>
      <c r="L2126" s="100"/>
    </row>
    <row r="2127" s="2" customFormat="1" spans="1:12">
      <c r="A2127" s="167" t="s">
        <v>14</v>
      </c>
      <c r="B2127" s="58" t="s">
        <v>15</v>
      </c>
      <c r="C2127" s="58">
        <v>547</v>
      </c>
      <c r="D2127" s="72">
        <v>33903000000</v>
      </c>
      <c r="E2127" s="42">
        <v>150010020000</v>
      </c>
      <c r="F2127" s="39" t="s">
        <v>2094</v>
      </c>
      <c r="G2127" s="64">
        <v>14</v>
      </c>
      <c r="H2127" s="95">
        <v>263.9</v>
      </c>
      <c r="I2127" s="58" t="s">
        <v>101</v>
      </c>
      <c r="J2127" s="58" t="s">
        <v>1193</v>
      </c>
      <c r="L2127" s="100"/>
    </row>
    <row r="2128" s="2" customFormat="1" spans="1:12">
      <c r="A2128" s="167" t="s">
        <v>14</v>
      </c>
      <c r="B2128" s="58" t="s">
        <v>15</v>
      </c>
      <c r="C2128" s="58">
        <v>547</v>
      </c>
      <c r="D2128" s="72">
        <v>33903000000</v>
      </c>
      <c r="E2128" s="42">
        <v>150010020000</v>
      </c>
      <c r="F2128" s="39" t="s">
        <v>2095</v>
      </c>
      <c r="G2128" s="64">
        <v>100</v>
      </c>
      <c r="H2128" s="95">
        <v>171</v>
      </c>
      <c r="I2128" s="58" t="s">
        <v>101</v>
      </c>
      <c r="J2128" s="58" t="s">
        <v>1193</v>
      </c>
      <c r="L2128" s="100"/>
    </row>
    <row r="2129" s="2" customFormat="1" spans="1:12">
      <c r="A2129" s="167" t="s">
        <v>14</v>
      </c>
      <c r="B2129" s="58" t="s">
        <v>15</v>
      </c>
      <c r="C2129" s="58">
        <v>547</v>
      </c>
      <c r="D2129" s="72">
        <v>33903000000</v>
      </c>
      <c r="E2129" s="42">
        <v>150010020000</v>
      </c>
      <c r="F2129" s="39" t="s">
        <v>2096</v>
      </c>
      <c r="G2129" s="64">
        <v>100</v>
      </c>
      <c r="H2129" s="95">
        <v>309</v>
      </c>
      <c r="I2129" s="58" t="s">
        <v>101</v>
      </c>
      <c r="J2129" s="58" t="s">
        <v>1193</v>
      </c>
      <c r="L2129" s="100"/>
    </row>
    <row r="2130" s="2" customFormat="1" spans="1:12">
      <c r="A2130" s="167" t="s">
        <v>14</v>
      </c>
      <c r="B2130" s="58" t="s">
        <v>15</v>
      </c>
      <c r="C2130" s="58">
        <v>547</v>
      </c>
      <c r="D2130" s="72">
        <v>33903000000</v>
      </c>
      <c r="E2130" s="42">
        <v>150010020000</v>
      </c>
      <c r="F2130" s="39" t="s">
        <v>2097</v>
      </c>
      <c r="G2130" s="64">
        <v>72</v>
      </c>
      <c r="H2130" s="95">
        <v>222.48</v>
      </c>
      <c r="I2130" s="58" t="s">
        <v>101</v>
      </c>
      <c r="J2130" s="58" t="s">
        <v>1193</v>
      </c>
      <c r="L2130" s="100"/>
    </row>
    <row r="2131" s="2" customFormat="1" spans="1:12">
      <c r="A2131" s="167" t="s">
        <v>14</v>
      </c>
      <c r="B2131" s="58" t="s">
        <v>15</v>
      </c>
      <c r="C2131" s="58">
        <v>547</v>
      </c>
      <c r="D2131" s="72">
        <v>33903000000</v>
      </c>
      <c r="E2131" s="42">
        <v>150010020000</v>
      </c>
      <c r="F2131" s="39" t="s">
        <v>1266</v>
      </c>
      <c r="G2131" s="64">
        <v>25</v>
      </c>
      <c r="H2131" s="95">
        <v>7.25</v>
      </c>
      <c r="I2131" s="58" t="s">
        <v>101</v>
      </c>
      <c r="J2131" s="58" t="s">
        <v>1193</v>
      </c>
      <c r="L2131" s="100"/>
    </row>
    <row r="2132" s="2" customFormat="1" spans="1:12">
      <c r="A2132" s="167" t="s">
        <v>14</v>
      </c>
      <c r="B2132" s="58" t="s">
        <v>15</v>
      </c>
      <c r="C2132" s="58">
        <v>547</v>
      </c>
      <c r="D2132" s="72">
        <v>33903000000</v>
      </c>
      <c r="E2132" s="42">
        <v>150010020000</v>
      </c>
      <c r="F2132" s="39" t="s">
        <v>1934</v>
      </c>
      <c r="G2132" s="64">
        <v>86</v>
      </c>
      <c r="H2132" s="95">
        <v>41.28</v>
      </c>
      <c r="I2132" s="58" t="s">
        <v>101</v>
      </c>
      <c r="J2132" s="58" t="s">
        <v>19</v>
      </c>
      <c r="L2132" s="100"/>
    </row>
    <row r="2133" s="2" customFormat="1" spans="1:12">
      <c r="A2133" s="167" t="s">
        <v>14</v>
      </c>
      <c r="B2133" s="58" t="s">
        <v>15</v>
      </c>
      <c r="C2133" s="58">
        <v>547</v>
      </c>
      <c r="D2133" s="72">
        <v>33903000000</v>
      </c>
      <c r="E2133" s="42">
        <v>150010020000</v>
      </c>
      <c r="F2133" s="39" t="s">
        <v>2098</v>
      </c>
      <c r="G2133" s="64">
        <v>38</v>
      </c>
      <c r="H2133" s="95">
        <v>18.24</v>
      </c>
      <c r="I2133" s="58" t="s">
        <v>101</v>
      </c>
      <c r="J2133" s="58" t="s">
        <v>1193</v>
      </c>
      <c r="L2133" s="100"/>
    </row>
    <row r="2134" s="2" customFormat="1" spans="1:12">
      <c r="A2134" s="167" t="s">
        <v>14</v>
      </c>
      <c r="B2134" s="58" t="s">
        <v>15</v>
      </c>
      <c r="C2134" s="58">
        <v>547</v>
      </c>
      <c r="D2134" s="72">
        <v>33903000000</v>
      </c>
      <c r="E2134" s="42">
        <v>150010020000</v>
      </c>
      <c r="F2134" s="39" t="s">
        <v>1935</v>
      </c>
      <c r="G2134" s="64">
        <v>24</v>
      </c>
      <c r="H2134" s="95">
        <v>11.52</v>
      </c>
      <c r="I2134" s="58" t="s">
        <v>101</v>
      </c>
      <c r="J2134" s="58" t="s">
        <v>1193</v>
      </c>
      <c r="L2134" s="100"/>
    </row>
    <row r="2135" s="2" customFormat="1" spans="1:12">
      <c r="A2135" s="167" t="s">
        <v>14</v>
      </c>
      <c r="B2135" s="58" t="s">
        <v>15</v>
      </c>
      <c r="C2135" s="58">
        <v>547</v>
      </c>
      <c r="D2135" s="72">
        <v>33903000000</v>
      </c>
      <c r="E2135" s="42">
        <v>150010020000</v>
      </c>
      <c r="F2135" s="39" t="s">
        <v>1258</v>
      </c>
      <c r="G2135" s="64">
        <v>10</v>
      </c>
      <c r="H2135" s="95">
        <v>58.45</v>
      </c>
      <c r="I2135" s="58" t="s">
        <v>101</v>
      </c>
      <c r="J2135" s="58" t="s">
        <v>1193</v>
      </c>
      <c r="L2135" s="100"/>
    </row>
    <row r="2136" s="2" customFormat="1" spans="1:12">
      <c r="A2136" s="167" t="s">
        <v>14</v>
      </c>
      <c r="B2136" s="58" t="s">
        <v>15</v>
      </c>
      <c r="C2136" s="58">
        <v>547</v>
      </c>
      <c r="D2136" s="72">
        <v>33903000000</v>
      </c>
      <c r="E2136" s="42">
        <v>150010020000</v>
      </c>
      <c r="F2136" s="39" t="s">
        <v>1933</v>
      </c>
      <c r="G2136" s="64">
        <v>22</v>
      </c>
      <c r="H2136" s="95">
        <v>5.5</v>
      </c>
      <c r="I2136" s="58" t="s">
        <v>101</v>
      </c>
      <c r="J2136" s="58" t="s">
        <v>19</v>
      </c>
      <c r="L2136" s="100"/>
    </row>
    <row r="2137" s="2" customFormat="1" spans="1:12">
      <c r="A2137" s="167" t="s">
        <v>14</v>
      </c>
      <c r="B2137" s="58" t="s">
        <v>15</v>
      </c>
      <c r="C2137" s="58">
        <v>547</v>
      </c>
      <c r="D2137" s="72">
        <v>33903000000</v>
      </c>
      <c r="E2137" s="42">
        <v>150010020000</v>
      </c>
      <c r="F2137" s="39" t="s">
        <v>2099</v>
      </c>
      <c r="G2137" s="64">
        <v>7</v>
      </c>
      <c r="H2137" s="95">
        <v>68.6</v>
      </c>
      <c r="I2137" s="58" t="s">
        <v>101</v>
      </c>
      <c r="J2137" s="58" t="s">
        <v>1193</v>
      </c>
      <c r="L2137" s="100"/>
    </row>
    <row r="2138" s="2" customFormat="1" spans="1:12">
      <c r="A2138" s="167" t="s">
        <v>14</v>
      </c>
      <c r="B2138" s="58" t="s">
        <v>15</v>
      </c>
      <c r="C2138" s="58">
        <v>547</v>
      </c>
      <c r="D2138" s="72">
        <v>33903000000</v>
      </c>
      <c r="E2138" s="42">
        <v>150010020000</v>
      </c>
      <c r="F2138" s="39" t="s">
        <v>2100</v>
      </c>
      <c r="G2138" s="64">
        <v>6</v>
      </c>
      <c r="H2138" s="95">
        <v>58.8</v>
      </c>
      <c r="I2138" s="58" t="s">
        <v>101</v>
      </c>
      <c r="J2138" s="58" t="s">
        <v>1193</v>
      </c>
      <c r="L2138" s="100"/>
    </row>
    <row r="2139" s="2" customFormat="1" spans="1:12">
      <c r="A2139" s="167" t="s">
        <v>14</v>
      </c>
      <c r="B2139" s="58" t="s">
        <v>15</v>
      </c>
      <c r="C2139" s="58">
        <v>547</v>
      </c>
      <c r="D2139" s="72">
        <v>33903000000</v>
      </c>
      <c r="E2139" s="42">
        <v>150010020000</v>
      </c>
      <c r="F2139" s="39" t="s">
        <v>2101</v>
      </c>
      <c r="G2139" s="64">
        <v>34</v>
      </c>
      <c r="H2139" s="95">
        <v>153.68</v>
      </c>
      <c r="I2139" s="58" t="s">
        <v>101</v>
      </c>
      <c r="J2139" s="58" t="s">
        <v>19</v>
      </c>
      <c r="L2139" s="100"/>
    </row>
    <row r="2140" s="2" customFormat="1" spans="1:12">
      <c r="A2140" s="167" t="s">
        <v>14</v>
      </c>
      <c r="B2140" s="58" t="s">
        <v>15</v>
      </c>
      <c r="C2140" s="58">
        <v>547</v>
      </c>
      <c r="D2140" s="72">
        <v>33903000000</v>
      </c>
      <c r="E2140" s="42">
        <v>150010020000</v>
      </c>
      <c r="F2140" s="39" t="s">
        <v>1855</v>
      </c>
      <c r="G2140" s="64">
        <v>12</v>
      </c>
      <c r="H2140" s="95">
        <v>40.2</v>
      </c>
      <c r="I2140" s="58" t="s">
        <v>101</v>
      </c>
      <c r="J2140" s="58" t="s">
        <v>1193</v>
      </c>
      <c r="L2140" s="100"/>
    </row>
    <row r="2141" s="2" customFormat="1" spans="1:12">
      <c r="A2141" s="167" t="s">
        <v>14</v>
      </c>
      <c r="B2141" s="58" t="s">
        <v>15</v>
      </c>
      <c r="C2141" s="58">
        <v>547</v>
      </c>
      <c r="D2141" s="72">
        <v>33903000000</v>
      </c>
      <c r="E2141" s="42">
        <v>150010020000</v>
      </c>
      <c r="F2141" s="39" t="s">
        <v>1261</v>
      </c>
      <c r="G2141" s="64">
        <v>17</v>
      </c>
      <c r="H2141" s="95">
        <v>22.1</v>
      </c>
      <c r="I2141" s="58" t="s">
        <v>101</v>
      </c>
      <c r="J2141" s="58" t="s">
        <v>1193</v>
      </c>
      <c r="L2141" s="100"/>
    </row>
    <row r="2142" s="2" customFormat="1" spans="1:12">
      <c r="A2142" s="167" t="s">
        <v>14</v>
      </c>
      <c r="B2142" s="58" t="s">
        <v>15</v>
      </c>
      <c r="C2142" s="58">
        <v>547</v>
      </c>
      <c r="D2142" s="72">
        <v>33903000000</v>
      </c>
      <c r="E2142" s="42">
        <v>150010020000</v>
      </c>
      <c r="F2142" s="39" t="s">
        <v>2102</v>
      </c>
      <c r="G2142" s="64">
        <v>16</v>
      </c>
      <c r="H2142" s="95">
        <v>17.44</v>
      </c>
      <c r="I2142" s="58" t="s">
        <v>101</v>
      </c>
      <c r="J2142" s="58" t="s">
        <v>1193</v>
      </c>
      <c r="L2142" s="100"/>
    </row>
    <row r="2143" s="2" customFormat="1" spans="1:12">
      <c r="A2143" s="167" t="s">
        <v>14</v>
      </c>
      <c r="B2143" s="58" t="s">
        <v>15</v>
      </c>
      <c r="C2143" s="58">
        <v>547</v>
      </c>
      <c r="D2143" s="72">
        <v>33903000000</v>
      </c>
      <c r="E2143" s="42">
        <v>150010020000</v>
      </c>
      <c r="F2143" s="39" t="s">
        <v>2103</v>
      </c>
      <c r="G2143" s="64">
        <v>8</v>
      </c>
      <c r="H2143" s="95">
        <v>30.96</v>
      </c>
      <c r="I2143" s="58" t="s">
        <v>101</v>
      </c>
      <c r="J2143" s="58" t="s">
        <v>1193</v>
      </c>
      <c r="L2143" s="100"/>
    </row>
    <row r="2144" s="2" customFormat="1" spans="1:12">
      <c r="A2144" s="167" t="s">
        <v>14</v>
      </c>
      <c r="B2144" s="58" t="s">
        <v>15</v>
      </c>
      <c r="C2144" s="58">
        <v>547</v>
      </c>
      <c r="D2144" s="72">
        <v>33903000000</v>
      </c>
      <c r="E2144" s="42">
        <v>150010020000</v>
      </c>
      <c r="F2144" s="39" t="s">
        <v>2104</v>
      </c>
      <c r="G2144" s="64">
        <v>8</v>
      </c>
      <c r="H2144" s="95">
        <v>92.88</v>
      </c>
      <c r="I2144" s="58" t="s">
        <v>101</v>
      </c>
      <c r="J2144" s="58" t="s">
        <v>1193</v>
      </c>
      <c r="L2144" s="100"/>
    </row>
    <row r="2145" s="2" customFormat="1" spans="1:12">
      <c r="A2145" s="167" t="s">
        <v>14</v>
      </c>
      <c r="B2145" s="58" t="s">
        <v>15</v>
      </c>
      <c r="C2145" s="58">
        <v>547</v>
      </c>
      <c r="D2145" s="72">
        <v>33903000000</v>
      </c>
      <c r="E2145" s="42">
        <v>150010020000</v>
      </c>
      <c r="F2145" s="39" t="s">
        <v>2105</v>
      </c>
      <c r="G2145" s="64">
        <v>17</v>
      </c>
      <c r="H2145" s="95">
        <v>14.11</v>
      </c>
      <c r="I2145" s="58" t="s">
        <v>101</v>
      </c>
      <c r="J2145" s="58" t="s">
        <v>1193</v>
      </c>
      <c r="L2145" s="100"/>
    </row>
    <row r="2146" s="2" customFormat="1" spans="1:12">
      <c r="A2146" s="167" t="s">
        <v>14</v>
      </c>
      <c r="B2146" s="58" t="s">
        <v>15</v>
      </c>
      <c r="C2146" s="58">
        <v>547</v>
      </c>
      <c r="D2146" s="72">
        <v>33903000000</v>
      </c>
      <c r="E2146" s="42">
        <v>150010020000</v>
      </c>
      <c r="F2146" s="39" t="s">
        <v>2106</v>
      </c>
      <c r="G2146" s="64">
        <v>7</v>
      </c>
      <c r="H2146" s="95">
        <v>72.66</v>
      </c>
      <c r="I2146" s="58" t="s">
        <v>101</v>
      </c>
      <c r="J2146" s="58" t="s">
        <v>1193</v>
      </c>
      <c r="L2146" s="100"/>
    </row>
    <row r="2147" s="2" customFormat="1" spans="1:12">
      <c r="A2147" s="167" t="s">
        <v>14</v>
      </c>
      <c r="B2147" s="58" t="s">
        <v>15</v>
      </c>
      <c r="C2147" s="58">
        <v>547</v>
      </c>
      <c r="D2147" s="72">
        <v>33903000000</v>
      </c>
      <c r="E2147" s="42">
        <v>150010020000</v>
      </c>
      <c r="F2147" s="39" t="s">
        <v>2107</v>
      </c>
      <c r="G2147" s="64">
        <v>32</v>
      </c>
      <c r="H2147" s="95">
        <v>360</v>
      </c>
      <c r="I2147" s="58" t="s">
        <v>101</v>
      </c>
      <c r="J2147" s="58" t="s">
        <v>1193</v>
      </c>
      <c r="L2147" s="100"/>
    </row>
    <row r="2148" s="2" customFormat="1" spans="1:12">
      <c r="A2148" s="167" t="s">
        <v>14</v>
      </c>
      <c r="B2148" s="58" t="s">
        <v>15</v>
      </c>
      <c r="C2148" s="58">
        <v>547</v>
      </c>
      <c r="D2148" s="72">
        <v>33903000000</v>
      </c>
      <c r="E2148" s="42">
        <v>150010020000</v>
      </c>
      <c r="F2148" s="39" t="s">
        <v>2108</v>
      </c>
      <c r="G2148" s="64">
        <v>7</v>
      </c>
      <c r="H2148" s="95">
        <v>140.84</v>
      </c>
      <c r="I2148" s="58" t="s">
        <v>101</v>
      </c>
      <c r="J2148" s="58" t="s">
        <v>1193</v>
      </c>
      <c r="L2148" s="100"/>
    </row>
    <row r="2149" s="2" customFormat="1" spans="1:12">
      <c r="A2149" s="167" t="s">
        <v>14</v>
      </c>
      <c r="B2149" s="58" t="s">
        <v>15</v>
      </c>
      <c r="C2149" s="58">
        <v>547</v>
      </c>
      <c r="D2149" s="72">
        <v>33903000000</v>
      </c>
      <c r="E2149" s="42">
        <v>150010020000</v>
      </c>
      <c r="F2149" s="39" t="s">
        <v>2109</v>
      </c>
      <c r="G2149" s="64">
        <v>8</v>
      </c>
      <c r="H2149" s="95">
        <v>159.12</v>
      </c>
      <c r="I2149" s="58" t="s">
        <v>101</v>
      </c>
      <c r="J2149" s="58" t="s">
        <v>1193</v>
      </c>
      <c r="L2149" s="100"/>
    </row>
    <row r="2150" s="2" customFormat="1" spans="1:12">
      <c r="A2150" s="167" t="s">
        <v>14</v>
      </c>
      <c r="B2150" s="58" t="s">
        <v>15</v>
      </c>
      <c r="C2150" s="58">
        <v>547</v>
      </c>
      <c r="D2150" s="72">
        <v>33903000000</v>
      </c>
      <c r="E2150" s="42">
        <v>150010020000</v>
      </c>
      <c r="F2150" s="39" t="s">
        <v>2110</v>
      </c>
      <c r="G2150" s="64">
        <v>6</v>
      </c>
      <c r="H2150" s="95">
        <v>16.74</v>
      </c>
      <c r="I2150" s="58" t="s">
        <v>101</v>
      </c>
      <c r="J2150" s="58" t="s">
        <v>1193</v>
      </c>
      <c r="L2150" s="100"/>
    </row>
    <row r="2151" s="2" customFormat="1" spans="1:12">
      <c r="A2151" s="167" t="s">
        <v>14</v>
      </c>
      <c r="B2151" s="58" t="s">
        <v>15</v>
      </c>
      <c r="C2151" s="58">
        <v>547</v>
      </c>
      <c r="D2151" s="72">
        <v>33903000000</v>
      </c>
      <c r="E2151" s="42">
        <v>150010020000</v>
      </c>
      <c r="F2151" s="39" t="s">
        <v>1932</v>
      </c>
      <c r="G2151" s="64">
        <v>6</v>
      </c>
      <c r="H2151" s="95">
        <v>9</v>
      </c>
      <c r="I2151" s="58" t="s">
        <v>101</v>
      </c>
      <c r="J2151" s="58" t="s">
        <v>1193</v>
      </c>
      <c r="L2151" s="100"/>
    </row>
    <row r="2152" s="2" customFormat="1" spans="1:12">
      <c r="A2152" s="167" t="s">
        <v>14</v>
      </c>
      <c r="B2152" s="58" t="s">
        <v>15</v>
      </c>
      <c r="C2152" s="58">
        <v>547</v>
      </c>
      <c r="D2152" s="72">
        <v>33903000000</v>
      </c>
      <c r="E2152" s="42">
        <v>150010020000</v>
      </c>
      <c r="F2152" s="39" t="s">
        <v>2111</v>
      </c>
      <c r="G2152" s="64">
        <v>5</v>
      </c>
      <c r="H2152" s="95">
        <v>54.95</v>
      </c>
      <c r="I2152" s="58" t="s">
        <v>101</v>
      </c>
      <c r="J2152" s="58" t="s">
        <v>1193</v>
      </c>
      <c r="L2152" s="100"/>
    </row>
    <row r="2153" s="2" customFormat="1" spans="1:12">
      <c r="A2153" s="167" t="s">
        <v>14</v>
      </c>
      <c r="B2153" s="58" t="s">
        <v>15</v>
      </c>
      <c r="C2153" s="58">
        <v>547</v>
      </c>
      <c r="D2153" s="72">
        <v>33903000000</v>
      </c>
      <c r="E2153" s="42">
        <v>150010020000</v>
      </c>
      <c r="F2153" s="39" t="s">
        <v>2112</v>
      </c>
      <c r="G2153" s="64">
        <v>2</v>
      </c>
      <c r="H2153" s="95">
        <v>10</v>
      </c>
      <c r="I2153" s="58" t="s">
        <v>101</v>
      </c>
      <c r="J2153" s="58" t="s">
        <v>1193</v>
      </c>
      <c r="L2153" s="100"/>
    </row>
    <row r="2154" s="2" customFormat="1" spans="1:12">
      <c r="A2154" s="167" t="s">
        <v>14</v>
      </c>
      <c r="B2154" s="58" t="s">
        <v>15</v>
      </c>
      <c r="C2154" s="58">
        <v>547</v>
      </c>
      <c r="D2154" s="72">
        <v>33903000000</v>
      </c>
      <c r="E2154" s="42">
        <v>150010020000</v>
      </c>
      <c r="F2154" s="39" t="s">
        <v>2113</v>
      </c>
      <c r="G2154" s="64">
        <v>5</v>
      </c>
      <c r="H2154" s="95">
        <v>35.65</v>
      </c>
      <c r="I2154" s="58" t="s">
        <v>101</v>
      </c>
      <c r="J2154" s="58" t="s">
        <v>1193</v>
      </c>
      <c r="L2154" s="100"/>
    </row>
    <row r="2155" s="2" customFormat="1" spans="1:12">
      <c r="A2155" s="167" t="s">
        <v>14</v>
      </c>
      <c r="B2155" s="58" t="s">
        <v>92</v>
      </c>
      <c r="C2155" s="58">
        <v>547</v>
      </c>
      <c r="D2155" s="72">
        <v>33903000000</v>
      </c>
      <c r="E2155" s="42">
        <v>150010020000</v>
      </c>
      <c r="F2155" s="39" t="s">
        <v>2114</v>
      </c>
      <c r="G2155" s="64">
        <v>30</v>
      </c>
      <c r="H2155" s="95">
        <v>88.5</v>
      </c>
      <c r="I2155" s="58" t="s">
        <v>101</v>
      </c>
      <c r="J2155" s="58" t="s">
        <v>1193</v>
      </c>
      <c r="L2155" s="100"/>
    </row>
    <row r="2156" s="2" customFormat="1" spans="1:12">
      <c r="A2156" s="167" t="s">
        <v>14</v>
      </c>
      <c r="B2156" s="58" t="s">
        <v>15</v>
      </c>
      <c r="C2156" s="58">
        <v>547</v>
      </c>
      <c r="D2156" s="72">
        <v>33903000000</v>
      </c>
      <c r="E2156" s="42">
        <v>150010020000</v>
      </c>
      <c r="F2156" s="39" t="s">
        <v>2115</v>
      </c>
      <c r="G2156" s="64">
        <v>90</v>
      </c>
      <c r="H2156" s="95">
        <v>198</v>
      </c>
      <c r="I2156" s="58" t="s">
        <v>101</v>
      </c>
      <c r="J2156" s="58" t="s">
        <v>1193</v>
      </c>
      <c r="L2156" s="100"/>
    </row>
    <row r="2157" s="2" customFormat="1" spans="1:12">
      <c r="A2157" s="96" t="s">
        <v>14</v>
      </c>
      <c r="B2157" s="170" t="s">
        <v>15</v>
      </c>
      <c r="C2157" s="170">
        <v>547</v>
      </c>
      <c r="D2157" s="72">
        <v>33903000000</v>
      </c>
      <c r="E2157" s="171">
        <v>26210000000</v>
      </c>
      <c r="F2157" s="96" t="s">
        <v>2093</v>
      </c>
      <c r="G2157" s="170">
        <v>215</v>
      </c>
      <c r="H2157" s="95">
        <v>5375</v>
      </c>
      <c r="I2157" s="58" t="s">
        <v>101</v>
      </c>
      <c r="J2157" s="58" t="s">
        <v>19</v>
      </c>
      <c r="L2157" s="100"/>
    </row>
    <row r="2158" s="2" customFormat="1" spans="1:12">
      <c r="A2158" s="57" t="s">
        <v>474</v>
      </c>
      <c r="B2158" s="58" t="s">
        <v>15</v>
      </c>
      <c r="C2158" s="58">
        <v>548</v>
      </c>
      <c r="D2158" s="72">
        <v>33903200000</v>
      </c>
      <c r="E2158" s="160">
        <v>150010020000</v>
      </c>
      <c r="F2158" s="39" t="s">
        <v>2116</v>
      </c>
      <c r="G2158" s="64">
        <v>900</v>
      </c>
      <c r="H2158" s="95">
        <v>882.36</v>
      </c>
      <c r="I2158" s="58">
        <v>150010020000</v>
      </c>
      <c r="J2158" s="58" t="s">
        <v>19</v>
      </c>
      <c r="K2158" s="99"/>
      <c r="L2158" s="100"/>
    </row>
    <row r="2159" s="2" customFormat="1" spans="1:12">
      <c r="A2159" s="57" t="s">
        <v>474</v>
      </c>
      <c r="B2159" s="58" t="s">
        <v>15</v>
      </c>
      <c r="C2159" s="58">
        <v>548</v>
      </c>
      <c r="D2159" s="72">
        <v>33903200000</v>
      </c>
      <c r="E2159" s="160">
        <v>150010020000</v>
      </c>
      <c r="F2159" s="39" t="s">
        <v>2117</v>
      </c>
      <c r="G2159" s="64">
        <v>100</v>
      </c>
      <c r="H2159" s="95">
        <v>233.33</v>
      </c>
      <c r="I2159" s="58">
        <v>150010020000</v>
      </c>
      <c r="J2159" s="58" t="s">
        <v>19</v>
      </c>
      <c r="K2159" s="99"/>
      <c r="L2159" s="100"/>
    </row>
    <row r="2160" s="2" customFormat="1" spans="1:12">
      <c r="A2160" s="57" t="s">
        <v>474</v>
      </c>
      <c r="B2160" s="58" t="s">
        <v>15</v>
      </c>
      <c r="C2160" s="58">
        <v>548</v>
      </c>
      <c r="D2160" s="72">
        <v>33903200000</v>
      </c>
      <c r="E2160" s="160">
        <v>150010020000</v>
      </c>
      <c r="F2160" s="39" t="s">
        <v>2118</v>
      </c>
      <c r="G2160" s="64">
        <v>240</v>
      </c>
      <c r="H2160" s="95">
        <v>2304</v>
      </c>
      <c r="I2160" s="58">
        <v>150010020000</v>
      </c>
      <c r="J2160" s="58" t="s">
        <v>19</v>
      </c>
      <c r="K2160" s="99"/>
      <c r="L2160" s="100"/>
    </row>
    <row r="2161" s="2" customFormat="1" spans="1:12">
      <c r="A2161" s="57" t="s">
        <v>474</v>
      </c>
      <c r="B2161" s="58" t="s">
        <v>15</v>
      </c>
      <c r="C2161" s="58">
        <v>548</v>
      </c>
      <c r="D2161" s="72">
        <v>33903200000</v>
      </c>
      <c r="E2161" s="160">
        <v>150010020000</v>
      </c>
      <c r="F2161" s="39" t="s">
        <v>2119</v>
      </c>
      <c r="G2161" s="64">
        <v>180</v>
      </c>
      <c r="H2161" s="95">
        <v>3249</v>
      </c>
      <c r="I2161" s="58">
        <v>150010020000</v>
      </c>
      <c r="J2161" s="58" t="s">
        <v>19</v>
      </c>
      <c r="K2161" s="99"/>
      <c r="L2161" s="100"/>
    </row>
    <row r="2162" s="2" customFormat="1" spans="1:12">
      <c r="A2162" s="57" t="s">
        <v>474</v>
      </c>
      <c r="B2162" s="58" t="s">
        <v>15</v>
      </c>
      <c r="C2162" s="58">
        <v>548</v>
      </c>
      <c r="D2162" s="72">
        <v>33903200000</v>
      </c>
      <c r="E2162" s="160">
        <v>150010020000</v>
      </c>
      <c r="F2162" s="39" t="s">
        <v>2120</v>
      </c>
      <c r="G2162" s="64">
        <v>400</v>
      </c>
      <c r="H2162" s="95">
        <v>2800</v>
      </c>
      <c r="I2162" s="58">
        <v>150010020000</v>
      </c>
      <c r="J2162" s="58" t="s">
        <v>19</v>
      </c>
      <c r="K2162" s="99"/>
      <c r="L2162" s="100"/>
    </row>
    <row r="2163" s="2" customFormat="1" spans="1:12">
      <c r="A2163" s="57" t="s">
        <v>474</v>
      </c>
      <c r="B2163" s="58" t="s">
        <v>15</v>
      </c>
      <c r="C2163" s="58">
        <v>548</v>
      </c>
      <c r="D2163" s="72">
        <v>33903200000</v>
      </c>
      <c r="E2163" s="160">
        <v>150010020000</v>
      </c>
      <c r="F2163" s="39" t="s">
        <v>2121</v>
      </c>
      <c r="G2163" s="64">
        <v>60000</v>
      </c>
      <c r="H2163" s="95">
        <v>2220</v>
      </c>
      <c r="I2163" s="58">
        <v>150010020000</v>
      </c>
      <c r="J2163" s="58" t="s">
        <v>19</v>
      </c>
      <c r="K2163" s="99"/>
      <c r="L2163" s="100"/>
    </row>
    <row r="2164" s="2" customFormat="1" spans="1:12">
      <c r="A2164" s="57" t="s">
        <v>474</v>
      </c>
      <c r="B2164" s="58" t="s">
        <v>15</v>
      </c>
      <c r="C2164" s="58">
        <v>548</v>
      </c>
      <c r="D2164" s="72">
        <v>33903200000</v>
      </c>
      <c r="E2164" s="160">
        <v>150010020000</v>
      </c>
      <c r="F2164" s="39" t="s">
        <v>2122</v>
      </c>
      <c r="G2164" s="64">
        <v>540000</v>
      </c>
      <c r="H2164" s="95">
        <v>41310</v>
      </c>
      <c r="I2164" s="58">
        <v>150010020000</v>
      </c>
      <c r="J2164" s="58" t="s">
        <v>19</v>
      </c>
      <c r="K2164" s="99"/>
      <c r="L2164" s="100"/>
    </row>
    <row r="2165" s="2" customFormat="1" spans="1:12">
      <c r="A2165" s="57" t="s">
        <v>474</v>
      </c>
      <c r="B2165" s="58" t="s">
        <v>15</v>
      </c>
      <c r="C2165" s="58">
        <v>548</v>
      </c>
      <c r="D2165" s="72">
        <v>33903200000</v>
      </c>
      <c r="E2165" s="160">
        <v>150010020000</v>
      </c>
      <c r="F2165" s="39" t="s">
        <v>2123</v>
      </c>
      <c r="G2165" s="64">
        <v>600</v>
      </c>
      <c r="H2165" s="95">
        <v>5949.48</v>
      </c>
      <c r="I2165" s="58">
        <v>150010020000</v>
      </c>
      <c r="J2165" s="58" t="s">
        <v>19</v>
      </c>
      <c r="K2165" s="99"/>
      <c r="L2165" s="100"/>
    </row>
    <row r="2166" s="2" customFormat="1" spans="1:12">
      <c r="A2166" s="57" t="s">
        <v>474</v>
      </c>
      <c r="B2166" s="58" t="s">
        <v>15</v>
      </c>
      <c r="C2166" s="58">
        <v>548</v>
      </c>
      <c r="D2166" s="72">
        <v>33903200000</v>
      </c>
      <c r="E2166" s="160">
        <v>150010020000</v>
      </c>
      <c r="F2166" s="39" t="s">
        <v>2124</v>
      </c>
      <c r="G2166" s="64">
        <v>1800</v>
      </c>
      <c r="H2166" s="95">
        <v>496.8</v>
      </c>
      <c r="I2166" s="58">
        <v>150010020000</v>
      </c>
      <c r="J2166" s="58" t="s">
        <v>19</v>
      </c>
      <c r="K2166" s="99"/>
      <c r="L2166" s="100"/>
    </row>
    <row r="2167" s="2" customFormat="1" spans="1:12">
      <c r="A2167" s="57" t="s">
        <v>474</v>
      </c>
      <c r="B2167" s="58" t="s">
        <v>15</v>
      </c>
      <c r="C2167" s="58">
        <v>548</v>
      </c>
      <c r="D2167" s="72">
        <v>33903200000</v>
      </c>
      <c r="E2167" s="160">
        <v>150010020000</v>
      </c>
      <c r="F2167" s="39" t="s">
        <v>2125</v>
      </c>
      <c r="G2167" s="64">
        <v>300</v>
      </c>
      <c r="H2167" s="95">
        <v>63</v>
      </c>
      <c r="I2167" s="58">
        <v>150010020000</v>
      </c>
      <c r="J2167" s="58" t="s">
        <v>19</v>
      </c>
      <c r="K2167" s="99"/>
      <c r="L2167" s="100"/>
    </row>
    <row r="2168" s="2" customFormat="1" spans="1:12">
      <c r="A2168" s="57" t="s">
        <v>474</v>
      </c>
      <c r="B2168" s="58" t="s">
        <v>15</v>
      </c>
      <c r="C2168" s="58">
        <v>548</v>
      </c>
      <c r="D2168" s="72">
        <v>33903200000</v>
      </c>
      <c r="E2168" s="160">
        <v>150010020000</v>
      </c>
      <c r="F2168" s="39" t="s">
        <v>2126</v>
      </c>
      <c r="G2168" s="64">
        <v>7200</v>
      </c>
      <c r="H2168" s="95">
        <v>5904</v>
      </c>
      <c r="I2168" s="58">
        <v>150010020000</v>
      </c>
      <c r="J2168" s="58" t="s">
        <v>19</v>
      </c>
      <c r="K2168" s="99"/>
      <c r="L2168" s="100"/>
    </row>
    <row r="2169" s="2" customFormat="1" spans="1:12">
      <c r="A2169" s="57" t="s">
        <v>474</v>
      </c>
      <c r="B2169" s="58" t="s">
        <v>15</v>
      </c>
      <c r="C2169" s="58">
        <v>548</v>
      </c>
      <c r="D2169" s="72">
        <v>33903200000</v>
      </c>
      <c r="E2169" s="160">
        <v>150010020000</v>
      </c>
      <c r="F2169" s="57" t="s">
        <v>2127</v>
      </c>
      <c r="G2169" s="64">
        <v>600</v>
      </c>
      <c r="H2169" s="95">
        <v>1380</v>
      </c>
      <c r="I2169" s="58">
        <v>150010020000</v>
      </c>
      <c r="J2169" s="58" t="s">
        <v>19</v>
      </c>
      <c r="K2169" s="99"/>
      <c r="L2169" s="100"/>
    </row>
    <row r="2170" s="2" customFormat="1" spans="1:12">
      <c r="A2170" s="57" t="s">
        <v>474</v>
      </c>
      <c r="B2170" s="58" t="s">
        <v>15</v>
      </c>
      <c r="C2170" s="58">
        <v>548</v>
      </c>
      <c r="D2170" s="72">
        <v>33903200000</v>
      </c>
      <c r="E2170" s="160">
        <v>150010020000</v>
      </c>
      <c r="F2170" s="39" t="s">
        <v>2128</v>
      </c>
      <c r="G2170" s="64">
        <v>2400</v>
      </c>
      <c r="H2170" s="95">
        <v>672</v>
      </c>
      <c r="I2170" s="58">
        <v>150010020000</v>
      </c>
      <c r="J2170" s="58" t="s">
        <v>19</v>
      </c>
      <c r="K2170" s="99"/>
      <c r="L2170" s="100"/>
    </row>
    <row r="2171" s="2" customFormat="1" spans="1:12">
      <c r="A2171" s="57" t="s">
        <v>474</v>
      </c>
      <c r="B2171" s="58" t="s">
        <v>15</v>
      </c>
      <c r="C2171" s="58">
        <v>548</v>
      </c>
      <c r="D2171" s="72">
        <v>33903200000</v>
      </c>
      <c r="E2171" s="160">
        <v>150010020000</v>
      </c>
      <c r="F2171" s="39" t="s">
        <v>2129</v>
      </c>
      <c r="G2171" s="64">
        <v>25</v>
      </c>
      <c r="H2171" s="95">
        <v>55</v>
      </c>
      <c r="I2171" s="58">
        <v>150010020000</v>
      </c>
      <c r="J2171" s="58" t="s">
        <v>19</v>
      </c>
      <c r="K2171" s="99"/>
      <c r="L2171" s="100"/>
    </row>
    <row r="2172" s="2" customFormat="1" spans="1:12">
      <c r="A2172" s="57" t="s">
        <v>474</v>
      </c>
      <c r="B2172" s="58" t="s">
        <v>15</v>
      </c>
      <c r="C2172" s="58">
        <v>548</v>
      </c>
      <c r="D2172" s="72">
        <v>33903200000</v>
      </c>
      <c r="E2172" s="160">
        <v>150010020000</v>
      </c>
      <c r="F2172" s="39" t="s">
        <v>2130</v>
      </c>
      <c r="G2172" s="64">
        <v>600</v>
      </c>
      <c r="H2172" s="95">
        <v>3612.06</v>
      </c>
      <c r="I2172" s="58">
        <v>150010020000</v>
      </c>
      <c r="J2172" s="58" t="s">
        <v>19</v>
      </c>
      <c r="K2172" s="99"/>
      <c r="L2172" s="100"/>
    </row>
    <row r="2173" s="2" customFormat="1" spans="1:12">
      <c r="A2173" s="57" t="s">
        <v>474</v>
      </c>
      <c r="B2173" s="58" t="s">
        <v>15</v>
      </c>
      <c r="C2173" s="58">
        <v>548</v>
      </c>
      <c r="D2173" s="72">
        <v>33903200000</v>
      </c>
      <c r="E2173" s="160">
        <v>150010020000</v>
      </c>
      <c r="F2173" s="39" t="s">
        <v>2131</v>
      </c>
      <c r="G2173" s="64">
        <v>960</v>
      </c>
      <c r="H2173" s="95">
        <v>2745.6</v>
      </c>
      <c r="I2173" s="58">
        <v>150010020000</v>
      </c>
      <c r="J2173" s="58" t="s">
        <v>19</v>
      </c>
      <c r="K2173" s="99"/>
      <c r="L2173" s="100"/>
    </row>
    <row r="2174" s="2" customFormat="1" spans="1:12">
      <c r="A2174" s="43" t="s">
        <v>474</v>
      </c>
      <c r="B2174" s="71" t="s">
        <v>15</v>
      </c>
      <c r="C2174" s="71">
        <v>548</v>
      </c>
      <c r="D2174" s="72">
        <v>33903200000</v>
      </c>
      <c r="E2174" s="160">
        <v>150010020000</v>
      </c>
      <c r="F2174" s="39" t="s">
        <v>2132</v>
      </c>
      <c r="G2174" s="172">
        <v>420000</v>
      </c>
      <c r="H2174" s="120">
        <v>46200</v>
      </c>
      <c r="I2174" s="71">
        <v>150010020000</v>
      </c>
      <c r="J2174" s="71" t="s">
        <v>19</v>
      </c>
      <c r="K2174" s="99"/>
      <c r="L2174" s="100"/>
    </row>
    <row r="2175" s="2" customFormat="1" spans="1:12">
      <c r="A2175" s="57" t="s">
        <v>474</v>
      </c>
      <c r="B2175" s="58" t="s">
        <v>15</v>
      </c>
      <c r="C2175" s="58">
        <v>548</v>
      </c>
      <c r="D2175" s="72">
        <v>33903200000</v>
      </c>
      <c r="E2175" s="160">
        <v>150010020000</v>
      </c>
      <c r="F2175" s="39" t="s">
        <v>2133</v>
      </c>
      <c r="G2175" s="64">
        <v>12000</v>
      </c>
      <c r="H2175" s="95">
        <v>1680</v>
      </c>
      <c r="I2175" s="58">
        <v>150010020000</v>
      </c>
      <c r="J2175" s="58" t="s">
        <v>19</v>
      </c>
      <c r="K2175" s="99"/>
      <c r="L2175" s="100"/>
    </row>
    <row r="2176" s="2" customFormat="1" spans="1:12">
      <c r="A2176" s="57" t="s">
        <v>474</v>
      </c>
      <c r="B2176" s="58" t="s">
        <v>15</v>
      </c>
      <c r="C2176" s="58">
        <v>548</v>
      </c>
      <c r="D2176" s="72">
        <v>33903200000</v>
      </c>
      <c r="E2176" s="160">
        <v>150010020000</v>
      </c>
      <c r="F2176" s="39" t="s">
        <v>2134</v>
      </c>
      <c r="G2176" s="64">
        <v>50</v>
      </c>
      <c r="H2176" s="95">
        <v>105</v>
      </c>
      <c r="I2176" s="58">
        <v>150010020000</v>
      </c>
      <c r="J2176" s="58" t="s">
        <v>19</v>
      </c>
      <c r="K2176" s="99"/>
      <c r="L2176" s="100"/>
    </row>
    <row r="2177" s="2" customFormat="1" spans="1:12">
      <c r="A2177" s="57" t="s">
        <v>474</v>
      </c>
      <c r="B2177" s="58" t="s">
        <v>15</v>
      </c>
      <c r="C2177" s="58">
        <v>548</v>
      </c>
      <c r="D2177" s="72">
        <v>33903200000</v>
      </c>
      <c r="E2177" s="160">
        <v>150010020000</v>
      </c>
      <c r="F2177" s="39" t="s">
        <v>2135</v>
      </c>
      <c r="G2177" s="64">
        <v>30000</v>
      </c>
      <c r="H2177" s="95">
        <v>9999</v>
      </c>
      <c r="I2177" s="58">
        <v>150010020000</v>
      </c>
      <c r="J2177" s="58" t="s">
        <v>19</v>
      </c>
      <c r="K2177" s="99"/>
      <c r="L2177" s="100"/>
    </row>
    <row r="2178" s="2" customFormat="1" spans="1:12">
      <c r="A2178" s="57" t="s">
        <v>474</v>
      </c>
      <c r="B2178" s="58" t="s">
        <v>15</v>
      </c>
      <c r="C2178" s="58">
        <v>548</v>
      </c>
      <c r="D2178" s="72">
        <v>33903200000</v>
      </c>
      <c r="E2178" s="160">
        <v>150010020000</v>
      </c>
      <c r="F2178" s="39" t="s">
        <v>2136</v>
      </c>
      <c r="G2178" s="64">
        <v>36000</v>
      </c>
      <c r="H2178" s="95">
        <v>10044</v>
      </c>
      <c r="I2178" s="58">
        <v>150010020000</v>
      </c>
      <c r="J2178" s="58" t="s">
        <v>19</v>
      </c>
      <c r="K2178" s="99"/>
      <c r="L2178" s="100"/>
    </row>
    <row r="2179" s="2" customFormat="1" spans="1:12">
      <c r="A2179" s="57" t="s">
        <v>474</v>
      </c>
      <c r="B2179" s="58" t="s">
        <v>15</v>
      </c>
      <c r="C2179" s="58">
        <v>548</v>
      </c>
      <c r="D2179" s="72">
        <v>33903200000</v>
      </c>
      <c r="E2179" s="160">
        <v>150010020000</v>
      </c>
      <c r="F2179" s="39" t="s">
        <v>2137</v>
      </c>
      <c r="G2179" s="64">
        <v>480</v>
      </c>
      <c r="H2179" s="95">
        <v>3355.2</v>
      </c>
      <c r="I2179" s="58">
        <v>150010020000</v>
      </c>
      <c r="J2179" s="58" t="s">
        <v>19</v>
      </c>
      <c r="K2179" s="99"/>
      <c r="L2179" s="100"/>
    </row>
    <row r="2180" s="2" customFormat="1" spans="1:12">
      <c r="A2180" s="57" t="s">
        <v>474</v>
      </c>
      <c r="B2180" s="58" t="s">
        <v>15</v>
      </c>
      <c r="C2180" s="58">
        <v>548</v>
      </c>
      <c r="D2180" s="72">
        <v>33903200000</v>
      </c>
      <c r="E2180" s="160">
        <v>150010020000</v>
      </c>
      <c r="F2180" s="39" t="s">
        <v>2138</v>
      </c>
      <c r="G2180" s="64">
        <v>3000</v>
      </c>
      <c r="H2180" s="95">
        <v>5700</v>
      </c>
      <c r="I2180" s="58">
        <v>150010020000</v>
      </c>
      <c r="J2180" s="58" t="s">
        <v>19</v>
      </c>
      <c r="K2180" s="99"/>
      <c r="L2180" s="100"/>
    </row>
    <row r="2181" s="2" customFormat="1" spans="1:12">
      <c r="A2181" s="57" t="s">
        <v>474</v>
      </c>
      <c r="B2181" s="58" t="s">
        <v>15</v>
      </c>
      <c r="C2181" s="58">
        <v>548</v>
      </c>
      <c r="D2181" s="72">
        <v>33903200000</v>
      </c>
      <c r="E2181" s="160">
        <v>150010020000</v>
      </c>
      <c r="F2181" s="39" t="s">
        <v>2139</v>
      </c>
      <c r="G2181" s="64">
        <v>220000</v>
      </c>
      <c r="H2181" s="95">
        <v>10560</v>
      </c>
      <c r="I2181" s="58">
        <v>150010020000</v>
      </c>
      <c r="J2181" s="58" t="s">
        <v>19</v>
      </c>
      <c r="K2181" s="99"/>
      <c r="L2181" s="100"/>
    </row>
    <row r="2182" s="2" customFormat="1" spans="1:12">
      <c r="A2182" s="57" t="s">
        <v>474</v>
      </c>
      <c r="B2182" s="58" t="s">
        <v>15</v>
      </c>
      <c r="C2182" s="58">
        <v>548</v>
      </c>
      <c r="D2182" s="72">
        <v>33903200000</v>
      </c>
      <c r="E2182" s="160">
        <v>150010020000</v>
      </c>
      <c r="F2182" s="39" t="s">
        <v>2140</v>
      </c>
      <c r="G2182" s="64">
        <v>500</v>
      </c>
      <c r="H2182" s="95">
        <v>473</v>
      </c>
      <c r="I2182" s="58">
        <v>150010020000</v>
      </c>
      <c r="J2182" s="58" t="s">
        <v>19</v>
      </c>
      <c r="K2182" s="99"/>
      <c r="L2182" s="100"/>
    </row>
    <row r="2183" s="2" customFormat="1" spans="1:12">
      <c r="A2183" s="57" t="s">
        <v>474</v>
      </c>
      <c r="B2183" s="58" t="s">
        <v>15</v>
      </c>
      <c r="C2183" s="58">
        <v>548</v>
      </c>
      <c r="D2183" s="72">
        <v>33903200000</v>
      </c>
      <c r="E2183" s="160">
        <v>150010020000</v>
      </c>
      <c r="F2183" s="39" t="s">
        <v>2141</v>
      </c>
      <c r="G2183" s="64">
        <v>50000</v>
      </c>
      <c r="H2183" s="95">
        <v>10050</v>
      </c>
      <c r="I2183" s="58">
        <v>150010020000</v>
      </c>
      <c r="J2183" s="58" t="s">
        <v>19</v>
      </c>
      <c r="K2183" s="99"/>
      <c r="L2183" s="100"/>
    </row>
    <row r="2184" s="2" customFormat="1" spans="1:12">
      <c r="A2184" s="57" t="s">
        <v>474</v>
      </c>
      <c r="B2184" s="58" t="s">
        <v>15</v>
      </c>
      <c r="C2184" s="58">
        <v>548</v>
      </c>
      <c r="D2184" s="72">
        <v>33903200000</v>
      </c>
      <c r="E2184" s="160">
        <v>150010020000</v>
      </c>
      <c r="F2184" s="39" t="s">
        <v>2142</v>
      </c>
      <c r="G2184" s="64">
        <v>10000</v>
      </c>
      <c r="H2184" s="95">
        <v>9955</v>
      </c>
      <c r="I2184" s="58">
        <v>150010020000</v>
      </c>
      <c r="J2184" s="58" t="s">
        <v>19</v>
      </c>
      <c r="K2184" s="99"/>
      <c r="L2184" s="100"/>
    </row>
    <row r="2185" s="2" customFormat="1" spans="1:12">
      <c r="A2185" s="57" t="s">
        <v>474</v>
      </c>
      <c r="B2185" s="58" t="s">
        <v>15</v>
      </c>
      <c r="C2185" s="58">
        <v>548</v>
      </c>
      <c r="D2185" s="72">
        <v>33903200000</v>
      </c>
      <c r="E2185" s="160">
        <v>150010020000</v>
      </c>
      <c r="F2185" s="39" t="s">
        <v>2143</v>
      </c>
      <c r="G2185" s="64">
        <v>2500</v>
      </c>
      <c r="H2185" s="95">
        <v>2750</v>
      </c>
      <c r="I2185" s="58">
        <v>150010020000</v>
      </c>
      <c r="J2185" s="58" t="s">
        <v>19</v>
      </c>
      <c r="K2185" s="99"/>
      <c r="L2185" s="100"/>
    </row>
    <row r="2186" s="2" customFormat="1" spans="1:12">
      <c r="A2186" s="69" t="s">
        <v>456</v>
      </c>
      <c r="B2186" s="173" t="s">
        <v>15</v>
      </c>
      <c r="C2186" s="173">
        <v>548</v>
      </c>
      <c r="D2186" s="72">
        <v>33903200000</v>
      </c>
      <c r="E2186" s="160">
        <v>150010020000</v>
      </c>
      <c r="F2186" s="75" t="s">
        <v>2144</v>
      </c>
      <c r="G2186" s="97">
        <v>250</v>
      </c>
      <c r="H2186" s="174">
        <v>5712.5</v>
      </c>
      <c r="I2186" s="173" t="s">
        <v>18</v>
      </c>
      <c r="J2186" s="173" t="s">
        <v>1193</v>
      </c>
      <c r="K2186" s="99"/>
      <c r="L2186" s="100"/>
    </row>
    <row r="2187" s="2" customFormat="1" spans="1:12">
      <c r="A2187" s="57" t="s">
        <v>474</v>
      </c>
      <c r="B2187" s="58" t="s">
        <v>15</v>
      </c>
      <c r="C2187" s="58">
        <v>548</v>
      </c>
      <c r="D2187" s="72">
        <v>33903200000</v>
      </c>
      <c r="E2187" s="160">
        <v>150010020000</v>
      </c>
      <c r="F2187" s="39" t="s">
        <v>2145</v>
      </c>
      <c r="G2187" s="64">
        <v>50</v>
      </c>
      <c r="H2187" s="95">
        <v>110</v>
      </c>
      <c r="I2187" s="58">
        <v>150010020000</v>
      </c>
      <c r="J2187" s="58" t="s">
        <v>19</v>
      </c>
      <c r="K2187" s="99"/>
      <c r="L2187" s="100"/>
    </row>
    <row r="2188" s="2" customFormat="1" spans="1:12">
      <c r="A2188" s="57" t="s">
        <v>474</v>
      </c>
      <c r="B2188" s="58" t="s">
        <v>15</v>
      </c>
      <c r="C2188" s="58">
        <v>548</v>
      </c>
      <c r="D2188" s="72">
        <v>33903200000</v>
      </c>
      <c r="E2188" s="160">
        <v>150010020000</v>
      </c>
      <c r="F2188" s="39" t="s">
        <v>2146</v>
      </c>
      <c r="G2188" s="64">
        <v>72000</v>
      </c>
      <c r="H2188" s="95">
        <v>6120</v>
      </c>
      <c r="I2188" s="58">
        <v>150010020000</v>
      </c>
      <c r="J2188" s="58" t="s">
        <v>19</v>
      </c>
      <c r="K2188" s="99"/>
      <c r="L2188" s="100"/>
    </row>
    <row r="2189" s="2" customFormat="1" spans="1:12">
      <c r="A2189" s="57" t="s">
        <v>474</v>
      </c>
      <c r="B2189" s="58" t="s">
        <v>15</v>
      </c>
      <c r="C2189" s="58">
        <v>548</v>
      </c>
      <c r="D2189" s="72">
        <v>33903200000</v>
      </c>
      <c r="E2189" s="160">
        <v>150010020000</v>
      </c>
      <c r="F2189" s="39" t="s">
        <v>2147</v>
      </c>
      <c r="G2189" s="64">
        <v>120000</v>
      </c>
      <c r="H2189" s="95">
        <v>15000</v>
      </c>
      <c r="I2189" s="58">
        <v>150010020000</v>
      </c>
      <c r="J2189" s="58" t="s">
        <v>19</v>
      </c>
      <c r="K2189" s="99"/>
      <c r="L2189" s="100"/>
    </row>
    <row r="2190" s="2" customFormat="1" spans="1:12">
      <c r="A2190" s="57" t="s">
        <v>474</v>
      </c>
      <c r="B2190" s="58" t="s">
        <v>15</v>
      </c>
      <c r="C2190" s="58">
        <v>548</v>
      </c>
      <c r="D2190" s="72">
        <v>33903200000</v>
      </c>
      <c r="E2190" s="160">
        <v>150010020000</v>
      </c>
      <c r="F2190" s="39" t="s">
        <v>2148</v>
      </c>
      <c r="G2190" s="64">
        <v>100</v>
      </c>
      <c r="H2190" s="95">
        <v>220</v>
      </c>
      <c r="I2190" s="58">
        <v>150010020000</v>
      </c>
      <c r="J2190" s="58" t="s">
        <v>19</v>
      </c>
      <c r="K2190" s="99"/>
      <c r="L2190" s="100"/>
    </row>
    <row r="2191" s="2" customFormat="1" spans="1:12">
      <c r="A2191" s="57" t="s">
        <v>474</v>
      </c>
      <c r="B2191" s="58" t="s">
        <v>15</v>
      </c>
      <c r="C2191" s="58">
        <v>548</v>
      </c>
      <c r="D2191" s="72">
        <v>33903200000</v>
      </c>
      <c r="E2191" s="160">
        <v>150010020000</v>
      </c>
      <c r="F2191" s="39" t="s">
        <v>2149</v>
      </c>
      <c r="G2191" s="64">
        <v>600</v>
      </c>
      <c r="H2191" s="95">
        <v>2280</v>
      </c>
      <c r="I2191" s="58">
        <v>150010020000</v>
      </c>
      <c r="J2191" s="58" t="s">
        <v>19</v>
      </c>
      <c r="K2191" s="99"/>
      <c r="L2191" s="100"/>
    </row>
    <row r="2192" s="2" customFormat="1" spans="1:12">
      <c r="A2192" s="57" t="s">
        <v>474</v>
      </c>
      <c r="B2192" s="58" t="s">
        <v>15</v>
      </c>
      <c r="C2192" s="58">
        <v>548</v>
      </c>
      <c r="D2192" s="72">
        <v>33903200000</v>
      </c>
      <c r="E2192" s="160">
        <v>150010020000</v>
      </c>
      <c r="F2192" s="39" t="s">
        <v>2150</v>
      </c>
      <c r="G2192" s="64">
        <v>2400</v>
      </c>
      <c r="H2192" s="95">
        <v>960</v>
      </c>
      <c r="I2192" s="58">
        <v>150010020000</v>
      </c>
      <c r="J2192" s="58" t="s">
        <v>19</v>
      </c>
      <c r="K2192" s="99"/>
      <c r="L2192" s="100"/>
    </row>
    <row r="2193" s="2" customFormat="1" spans="1:12">
      <c r="A2193" s="57" t="s">
        <v>474</v>
      </c>
      <c r="B2193" s="58" t="s">
        <v>15</v>
      </c>
      <c r="C2193" s="58">
        <v>548</v>
      </c>
      <c r="D2193" s="72">
        <v>33903200000</v>
      </c>
      <c r="E2193" s="160">
        <v>150010020000</v>
      </c>
      <c r="F2193" s="39" t="s">
        <v>2151</v>
      </c>
      <c r="G2193" s="64">
        <v>250000</v>
      </c>
      <c r="H2193" s="95">
        <v>17500</v>
      </c>
      <c r="I2193" s="58">
        <v>150010020000</v>
      </c>
      <c r="J2193" s="58" t="s">
        <v>19</v>
      </c>
      <c r="K2193" s="99"/>
      <c r="L2193" s="100"/>
    </row>
    <row r="2194" s="2" customFormat="1" spans="1:12">
      <c r="A2194" s="57" t="s">
        <v>474</v>
      </c>
      <c r="B2194" s="58" t="s">
        <v>15</v>
      </c>
      <c r="C2194" s="58">
        <v>548</v>
      </c>
      <c r="D2194" s="72">
        <v>33903200000</v>
      </c>
      <c r="E2194" s="160">
        <v>150010020000</v>
      </c>
      <c r="F2194" s="39" t="s">
        <v>2152</v>
      </c>
      <c r="G2194" s="64">
        <v>300</v>
      </c>
      <c r="H2194" s="95">
        <v>35421</v>
      </c>
      <c r="I2194" s="58">
        <v>150010020000</v>
      </c>
      <c r="J2194" s="58" t="s">
        <v>19</v>
      </c>
      <c r="K2194" s="99"/>
      <c r="L2194" s="100"/>
    </row>
    <row r="2195" s="2" customFormat="1" spans="1:12">
      <c r="A2195" s="57" t="s">
        <v>474</v>
      </c>
      <c r="B2195" s="58" t="s">
        <v>15</v>
      </c>
      <c r="C2195" s="58">
        <v>548</v>
      </c>
      <c r="D2195" s="72">
        <v>33903200000</v>
      </c>
      <c r="E2195" s="160">
        <v>150010020000</v>
      </c>
      <c r="F2195" s="39" t="s">
        <v>2153</v>
      </c>
      <c r="G2195" s="64">
        <v>40</v>
      </c>
      <c r="H2195" s="95">
        <v>3460.8</v>
      </c>
      <c r="I2195" s="58">
        <v>150010020000</v>
      </c>
      <c r="J2195" s="58" t="s">
        <v>19</v>
      </c>
      <c r="K2195" s="99"/>
      <c r="L2195" s="100"/>
    </row>
    <row r="2196" s="2" customFormat="1" spans="1:12">
      <c r="A2196" s="57" t="s">
        <v>474</v>
      </c>
      <c r="B2196" s="58" t="s">
        <v>15</v>
      </c>
      <c r="C2196" s="58">
        <v>548</v>
      </c>
      <c r="D2196" s="72">
        <v>33903200000</v>
      </c>
      <c r="E2196" s="160">
        <v>150010020000</v>
      </c>
      <c r="F2196" s="39" t="s">
        <v>2154</v>
      </c>
      <c r="G2196" s="64">
        <v>1000</v>
      </c>
      <c r="H2196" s="95">
        <v>1900</v>
      </c>
      <c r="I2196" s="58">
        <v>150010020000</v>
      </c>
      <c r="J2196" s="58" t="s">
        <v>19</v>
      </c>
      <c r="K2196" s="99"/>
      <c r="L2196" s="100"/>
    </row>
    <row r="2197" s="2" customFormat="1" spans="1:12">
      <c r="A2197" s="57" t="s">
        <v>474</v>
      </c>
      <c r="B2197" s="58" t="s">
        <v>15</v>
      </c>
      <c r="C2197" s="58">
        <v>548</v>
      </c>
      <c r="D2197" s="72">
        <v>33903200000</v>
      </c>
      <c r="E2197" s="160">
        <v>150010020000</v>
      </c>
      <c r="F2197" s="39" t="s">
        <v>2155</v>
      </c>
      <c r="G2197" s="64">
        <v>600</v>
      </c>
      <c r="H2197" s="95">
        <v>720</v>
      </c>
      <c r="I2197" s="58">
        <v>150010020000</v>
      </c>
      <c r="J2197" s="58" t="s">
        <v>19</v>
      </c>
      <c r="K2197" s="99"/>
      <c r="L2197" s="100"/>
    </row>
    <row r="2198" s="2" customFormat="1" spans="1:12">
      <c r="A2198" s="57" t="s">
        <v>474</v>
      </c>
      <c r="B2198" s="58" t="s">
        <v>15</v>
      </c>
      <c r="C2198" s="58">
        <v>548</v>
      </c>
      <c r="D2198" s="72">
        <v>33903200000</v>
      </c>
      <c r="E2198" s="160">
        <v>150010020000</v>
      </c>
      <c r="F2198" s="39" t="s">
        <v>2156</v>
      </c>
      <c r="G2198" s="64">
        <v>500000</v>
      </c>
      <c r="H2198" s="95">
        <v>24950</v>
      </c>
      <c r="I2198" s="58">
        <v>150010020000</v>
      </c>
      <c r="J2198" s="58" t="s">
        <v>19</v>
      </c>
      <c r="K2198" s="99"/>
      <c r="L2198" s="100"/>
    </row>
    <row r="2199" s="2" customFormat="1" spans="1:12">
      <c r="A2199" s="57" t="s">
        <v>474</v>
      </c>
      <c r="B2199" s="58" t="s">
        <v>15</v>
      </c>
      <c r="C2199" s="58">
        <v>548</v>
      </c>
      <c r="D2199" s="72">
        <v>33903200000</v>
      </c>
      <c r="E2199" s="160">
        <v>150010020000</v>
      </c>
      <c r="F2199" s="39" t="s">
        <v>2157</v>
      </c>
      <c r="G2199" s="64">
        <v>400000</v>
      </c>
      <c r="H2199" s="95">
        <v>45840</v>
      </c>
      <c r="I2199" s="58">
        <v>150010020000</v>
      </c>
      <c r="J2199" s="58" t="s">
        <v>19</v>
      </c>
      <c r="K2199" s="99"/>
      <c r="L2199" s="100"/>
    </row>
    <row r="2200" s="2" customFormat="1" spans="1:12">
      <c r="A2200" s="57" t="s">
        <v>474</v>
      </c>
      <c r="B2200" s="58" t="s">
        <v>15</v>
      </c>
      <c r="C2200" s="58">
        <v>548</v>
      </c>
      <c r="D2200" s="72">
        <v>33903200000</v>
      </c>
      <c r="E2200" s="160">
        <v>150010020000</v>
      </c>
      <c r="F2200" s="39" t="s">
        <v>2158</v>
      </c>
      <c r="G2200" s="64">
        <v>400</v>
      </c>
      <c r="H2200" s="95">
        <v>328</v>
      </c>
      <c r="I2200" s="58">
        <v>150010020000</v>
      </c>
      <c r="J2200" s="58" t="s">
        <v>19</v>
      </c>
      <c r="K2200" s="99"/>
      <c r="L2200" s="100"/>
    </row>
    <row r="2201" s="2" customFormat="1" spans="1:12">
      <c r="A2201" s="57" t="s">
        <v>474</v>
      </c>
      <c r="B2201" s="58" t="s">
        <v>15</v>
      </c>
      <c r="C2201" s="58">
        <v>548</v>
      </c>
      <c r="D2201" s="72">
        <v>33903200000</v>
      </c>
      <c r="E2201" s="160">
        <v>150010020000</v>
      </c>
      <c r="F2201" s="39" t="s">
        <v>2159</v>
      </c>
      <c r="G2201" s="64">
        <v>32000</v>
      </c>
      <c r="H2201" s="95">
        <v>5408</v>
      </c>
      <c r="I2201" s="58">
        <v>150010020000</v>
      </c>
      <c r="J2201" s="58" t="s">
        <v>19</v>
      </c>
      <c r="K2201" s="99"/>
      <c r="L2201" s="100"/>
    </row>
    <row r="2202" s="2" customFormat="1" spans="1:12">
      <c r="A2202" s="57" t="s">
        <v>474</v>
      </c>
      <c r="B2202" s="58" t="s">
        <v>15</v>
      </c>
      <c r="C2202" s="58">
        <v>548</v>
      </c>
      <c r="D2202" s="72">
        <v>33903200000</v>
      </c>
      <c r="E2202" s="160">
        <v>150010020000</v>
      </c>
      <c r="F2202" s="39" t="s">
        <v>2160</v>
      </c>
      <c r="G2202" s="64">
        <v>960</v>
      </c>
      <c r="H2202" s="95">
        <v>3321.6</v>
      </c>
      <c r="I2202" s="58">
        <v>150010020000</v>
      </c>
      <c r="J2202" s="58" t="s">
        <v>19</v>
      </c>
      <c r="K2202" s="99"/>
      <c r="L2202" s="100"/>
    </row>
    <row r="2203" s="2" customFormat="1" spans="1:12">
      <c r="A2203" s="57" t="s">
        <v>474</v>
      </c>
      <c r="B2203" s="58" t="s">
        <v>15</v>
      </c>
      <c r="C2203" s="58">
        <v>548</v>
      </c>
      <c r="D2203" s="72">
        <v>33903200000</v>
      </c>
      <c r="E2203" s="160">
        <v>150010020000</v>
      </c>
      <c r="F2203" s="39" t="s">
        <v>2161</v>
      </c>
      <c r="G2203" s="64">
        <v>84000</v>
      </c>
      <c r="H2203" s="95">
        <v>11004</v>
      </c>
      <c r="I2203" s="58">
        <v>150010020000</v>
      </c>
      <c r="J2203" s="58" t="s">
        <v>19</v>
      </c>
      <c r="K2203" s="99"/>
      <c r="L2203" s="100"/>
    </row>
    <row r="2204" s="2" customFormat="1" spans="1:12">
      <c r="A2204" s="57" t="s">
        <v>474</v>
      </c>
      <c r="B2204" s="58" t="s">
        <v>15</v>
      </c>
      <c r="C2204" s="58">
        <v>548</v>
      </c>
      <c r="D2204" s="72">
        <v>33903200000</v>
      </c>
      <c r="E2204" s="160">
        <v>150010020000</v>
      </c>
      <c r="F2204" s="39" t="s">
        <v>2162</v>
      </c>
      <c r="G2204" s="64">
        <v>200</v>
      </c>
      <c r="H2204" s="95">
        <v>382</v>
      </c>
      <c r="I2204" s="58">
        <v>150010020000</v>
      </c>
      <c r="J2204" s="58" t="s">
        <v>19</v>
      </c>
      <c r="K2204" s="99"/>
      <c r="L2204" s="100"/>
    </row>
    <row r="2205" s="2" customFormat="1" spans="1:12">
      <c r="A2205" s="57" t="s">
        <v>474</v>
      </c>
      <c r="B2205" s="58" t="s">
        <v>15</v>
      </c>
      <c r="C2205" s="58">
        <v>548</v>
      </c>
      <c r="D2205" s="72">
        <v>33903200000</v>
      </c>
      <c r="E2205" s="160">
        <v>150010020000</v>
      </c>
      <c r="F2205" s="39" t="s">
        <v>2163</v>
      </c>
      <c r="G2205" s="64">
        <v>3400</v>
      </c>
      <c r="H2205" s="95">
        <v>22950</v>
      </c>
      <c r="I2205" s="58">
        <v>150010020000</v>
      </c>
      <c r="J2205" s="58" t="s">
        <v>19</v>
      </c>
      <c r="K2205" s="99"/>
      <c r="L2205" s="100"/>
    </row>
    <row r="2206" s="2" customFormat="1" spans="1:12">
      <c r="A2206" s="57" t="s">
        <v>474</v>
      </c>
      <c r="B2206" s="58" t="s">
        <v>15</v>
      </c>
      <c r="C2206" s="58">
        <v>548</v>
      </c>
      <c r="D2206" s="72">
        <v>33903200000</v>
      </c>
      <c r="E2206" s="160">
        <v>150010020000</v>
      </c>
      <c r="F2206" s="39" t="s">
        <v>2164</v>
      </c>
      <c r="G2206" s="64">
        <v>300</v>
      </c>
      <c r="H2206" s="95">
        <v>360</v>
      </c>
      <c r="I2206" s="58">
        <v>150010020000</v>
      </c>
      <c r="J2206" s="58" t="s">
        <v>19</v>
      </c>
      <c r="K2206" s="99"/>
      <c r="L2206" s="100"/>
    </row>
    <row r="2207" s="2" customFormat="1" spans="1:12">
      <c r="A2207" s="57" t="s">
        <v>474</v>
      </c>
      <c r="B2207" s="58" t="s">
        <v>15</v>
      </c>
      <c r="C2207" s="58">
        <v>548</v>
      </c>
      <c r="D2207" s="72">
        <v>33903200000</v>
      </c>
      <c r="E2207" s="160">
        <v>150010020000</v>
      </c>
      <c r="F2207" s="39" t="s">
        <v>2165</v>
      </c>
      <c r="G2207" s="64">
        <v>1200</v>
      </c>
      <c r="H2207" s="95">
        <v>2866.32</v>
      </c>
      <c r="I2207" s="58">
        <v>150010020000</v>
      </c>
      <c r="J2207" s="58" t="s">
        <v>19</v>
      </c>
      <c r="K2207" s="99"/>
      <c r="L2207" s="100"/>
    </row>
    <row r="2208" s="2" customFormat="1" spans="1:12">
      <c r="A2208" s="57" t="s">
        <v>474</v>
      </c>
      <c r="B2208" s="58" t="s">
        <v>15</v>
      </c>
      <c r="C2208" s="58">
        <v>548</v>
      </c>
      <c r="D2208" s="72">
        <v>33903200000</v>
      </c>
      <c r="E2208" s="160">
        <v>150010020000</v>
      </c>
      <c r="F2208" s="39" t="s">
        <v>2166</v>
      </c>
      <c r="G2208" s="64">
        <v>1000</v>
      </c>
      <c r="H2208" s="95">
        <v>390</v>
      </c>
      <c r="I2208" s="58">
        <v>150010020000</v>
      </c>
      <c r="J2208" s="58" t="s">
        <v>19</v>
      </c>
      <c r="K2208" s="99"/>
      <c r="L2208" s="100"/>
    </row>
    <row r="2209" s="2" customFormat="1" spans="1:12">
      <c r="A2209" s="57" t="s">
        <v>474</v>
      </c>
      <c r="B2209" s="58" t="s">
        <v>15</v>
      </c>
      <c r="C2209" s="58">
        <v>548</v>
      </c>
      <c r="D2209" s="72">
        <v>33903200000</v>
      </c>
      <c r="E2209" s="160">
        <v>150010020000</v>
      </c>
      <c r="F2209" s="39" t="s">
        <v>2167</v>
      </c>
      <c r="G2209" s="64">
        <v>2400</v>
      </c>
      <c r="H2209" s="95">
        <v>1704</v>
      </c>
      <c r="I2209" s="58">
        <v>150010020000</v>
      </c>
      <c r="J2209" s="58" t="s">
        <v>19</v>
      </c>
      <c r="K2209" s="99"/>
      <c r="L2209" s="100"/>
    </row>
    <row r="2210" s="2" customFormat="1" spans="1:12">
      <c r="A2210" s="57" t="s">
        <v>474</v>
      </c>
      <c r="B2210" s="58" t="s">
        <v>15</v>
      </c>
      <c r="C2210" s="58">
        <v>548</v>
      </c>
      <c r="D2210" s="72">
        <v>33903200000</v>
      </c>
      <c r="E2210" s="160">
        <v>150010020000</v>
      </c>
      <c r="F2210" s="39" t="s">
        <v>2168</v>
      </c>
      <c r="G2210" s="64">
        <v>48000</v>
      </c>
      <c r="H2210" s="95">
        <v>4262.4</v>
      </c>
      <c r="I2210" s="58">
        <v>150010020000</v>
      </c>
      <c r="J2210" s="58" t="s">
        <v>19</v>
      </c>
      <c r="K2210" s="99"/>
      <c r="L2210" s="100"/>
    </row>
    <row r="2211" s="2" customFormat="1" spans="1:12">
      <c r="A2211" s="57" t="s">
        <v>474</v>
      </c>
      <c r="B2211" s="58" t="s">
        <v>15</v>
      </c>
      <c r="C2211" s="58">
        <v>548</v>
      </c>
      <c r="D2211" s="72">
        <v>33903200000</v>
      </c>
      <c r="E2211" s="160">
        <v>150010020000</v>
      </c>
      <c r="F2211" s="39" t="s">
        <v>2169</v>
      </c>
      <c r="G2211" s="64">
        <v>1800</v>
      </c>
      <c r="H2211" s="95">
        <v>162</v>
      </c>
      <c r="I2211" s="58">
        <v>150010020000</v>
      </c>
      <c r="J2211" s="58" t="s">
        <v>19</v>
      </c>
      <c r="K2211" s="99"/>
      <c r="L2211" s="100"/>
    </row>
    <row r="2212" s="2" customFormat="1" spans="1:12">
      <c r="A2212" s="57" t="s">
        <v>474</v>
      </c>
      <c r="B2212" s="58" t="s">
        <v>15</v>
      </c>
      <c r="C2212" s="58">
        <v>548</v>
      </c>
      <c r="D2212" s="72">
        <v>33903200000</v>
      </c>
      <c r="E2212" s="160">
        <v>150010020000</v>
      </c>
      <c r="F2212" s="39" t="s">
        <v>2170</v>
      </c>
      <c r="G2212" s="64">
        <v>96000</v>
      </c>
      <c r="H2212" s="95">
        <v>8640</v>
      </c>
      <c r="I2212" s="58">
        <v>150010020000</v>
      </c>
      <c r="J2212" s="58" t="s">
        <v>19</v>
      </c>
      <c r="K2212" s="99"/>
      <c r="L2212" s="100"/>
    </row>
    <row r="2213" s="2" customFormat="1" spans="1:12">
      <c r="A2213" s="57" t="s">
        <v>474</v>
      </c>
      <c r="B2213" s="58" t="s">
        <v>15</v>
      </c>
      <c r="C2213" s="58">
        <v>548</v>
      </c>
      <c r="D2213" s="72">
        <v>33903200000</v>
      </c>
      <c r="E2213" s="160">
        <v>150010020000</v>
      </c>
      <c r="F2213" s="39" t="s">
        <v>2171</v>
      </c>
      <c r="G2213" s="64">
        <v>50</v>
      </c>
      <c r="H2213" s="95">
        <v>177.5</v>
      </c>
      <c r="I2213" s="58">
        <v>150010020000</v>
      </c>
      <c r="J2213" s="58" t="s">
        <v>19</v>
      </c>
      <c r="K2213" s="99"/>
      <c r="L2213" s="100"/>
    </row>
    <row r="2214" s="2" customFormat="1" spans="1:12">
      <c r="A2214" s="57" t="s">
        <v>474</v>
      </c>
      <c r="B2214" s="58" t="s">
        <v>15</v>
      </c>
      <c r="C2214" s="58">
        <v>548</v>
      </c>
      <c r="D2214" s="72">
        <v>33903200000</v>
      </c>
      <c r="E2214" s="160">
        <v>150010020000</v>
      </c>
      <c r="F2214" s="39" t="s">
        <v>2172</v>
      </c>
      <c r="G2214" s="64">
        <v>60000</v>
      </c>
      <c r="H2214" s="95">
        <v>4176</v>
      </c>
      <c r="I2214" s="58">
        <v>150010020000</v>
      </c>
      <c r="J2214" s="58" t="s">
        <v>19</v>
      </c>
      <c r="K2214" s="99"/>
      <c r="L2214" s="100"/>
    </row>
    <row r="2215" s="2" customFormat="1" spans="1:12">
      <c r="A2215" s="57" t="s">
        <v>474</v>
      </c>
      <c r="B2215" s="58" t="s">
        <v>15</v>
      </c>
      <c r="C2215" s="58">
        <v>548</v>
      </c>
      <c r="D2215" s="72">
        <v>33903200000</v>
      </c>
      <c r="E2215" s="160">
        <v>150010020000</v>
      </c>
      <c r="F2215" s="39" t="s">
        <v>2173</v>
      </c>
      <c r="G2215" s="64">
        <v>15000</v>
      </c>
      <c r="H2215" s="95">
        <v>5250</v>
      </c>
      <c r="I2215" s="58">
        <v>150010020000</v>
      </c>
      <c r="J2215" s="58" t="s">
        <v>19</v>
      </c>
      <c r="K2215" s="99"/>
      <c r="L2215" s="100"/>
    </row>
    <row r="2216" s="2" customFormat="1" spans="1:12">
      <c r="A2216" s="57" t="s">
        <v>474</v>
      </c>
      <c r="B2216" s="58" t="s">
        <v>15</v>
      </c>
      <c r="C2216" s="58">
        <v>548</v>
      </c>
      <c r="D2216" s="72">
        <v>33903200000</v>
      </c>
      <c r="E2216" s="160">
        <v>150010020000</v>
      </c>
      <c r="F2216" s="39" t="s">
        <v>2174</v>
      </c>
      <c r="G2216" s="64">
        <v>18000</v>
      </c>
      <c r="H2216" s="95">
        <v>3564</v>
      </c>
      <c r="I2216" s="58">
        <v>150010020000</v>
      </c>
      <c r="J2216" s="58" t="s">
        <v>19</v>
      </c>
      <c r="K2216" s="99"/>
      <c r="L2216" s="100"/>
    </row>
    <row r="2217" s="2" customFormat="1" spans="1:12">
      <c r="A2217" s="57" t="s">
        <v>474</v>
      </c>
      <c r="B2217" s="58" t="s">
        <v>15</v>
      </c>
      <c r="C2217" s="58">
        <v>548</v>
      </c>
      <c r="D2217" s="72">
        <v>33903200000</v>
      </c>
      <c r="E2217" s="160">
        <v>150010020000</v>
      </c>
      <c r="F2217" s="39" t="s">
        <v>2175</v>
      </c>
      <c r="G2217" s="64">
        <v>200</v>
      </c>
      <c r="H2217" s="95">
        <v>1200</v>
      </c>
      <c r="I2217" s="58">
        <v>150010020000</v>
      </c>
      <c r="J2217" s="58" t="s">
        <v>19</v>
      </c>
      <c r="K2217" s="99"/>
      <c r="L2217" s="100"/>
    </row>
    <row r="2218" s="2" customFormat="1" spans="1:12">
      <c r="A2218" s="57" t="s">
        <v>474</v>
      </c>
      <c r="B2218" s="58" t="s">
        <v>15</v>
      </c>
      <c r="C2218" s="58">
        <v>548</v>
      </c>
      <c r="D2218" s="72">
        <v>33903200000</v>
      </c>
      <c r="E2218" s="160">
        <v>150010020000</v>
      </c>
      <c r="F2218" s="39" t="s">
        <v>2176</v>
      </c>
      <c r="G2218" s="64">
        <v>600</v>
      </c>
      <c r="H2218" s="95">
        <v>3325.56</v>
      </c>
      <c r="I2218" s="58">
        <v>150010020000</v>
      </c>
      <c r="J2218" s="58" t="s">
        <v>19</v>
      </c>
      <c r="K2218" s="99"/>
      <c r="L2218" s="100"/>
    </row>
    <row r="2219" s="2" customFormat="1" spans="1:12">
      <c r="A2219" s="57" t="s">
        <v>474</v>
      </c>
      <c r="B2219" s="58" t="s">
        <v>15</v>
      </c>
      <c r="C2219" s="58">
        <v>548</v>
      </c>
      <c r="D2219" s="72">
        <v>33903200000</v>
      </c>
      <c r="E2219" s="160">
        <v>150010020000</v>
      </c>
      <c r="F2219" s="39" t="s">
        <v>2177</v>
      </c>
      <c r="G2219" s="64">
        <v>1000</v>
      </c>
      <c r="H2219" s="95">
        <v>7130</v>
      </c>
      <c r="I2219" s="58">
        <v>150010020000</v>
      </c>
      <c r="J2219" s="58" t="s">
        <v>19</v>
      </c>
      <c r="K2219" s="99"/>
      <c r="L2219" s="100"/>
    </row>
    <row r="2220" s="2" customFormat="1" spans="1:12">
      <c r="A2220" s="57" t="s">
        <v>474</v>
      </c>
      <c r="B2220" s="58" t="s">
        <v>15</v>
      </c>
      <c r="C2220" s="58">
        <v>548</v>
      </c>
      <c r="D2220" s="72">
        <v>33903200000</v>
      </c>
      <c r="E2220" s="160">
        <v>150010020000</v>
      </c>
      <c r="F2220" s="39" t="s">
        <v>2178</v>
      </c>
      <c r="G2220" s="64">
        <v>250</v>
      </c>
      <c r="H2220" s="95">
        <v>1322.5</v>
      </c>
      <c r="I2220" s="58">
        <v>150010020000</v>
      </c>
      <c r="J2220" s="58" t="s">
        <v>19</v>
      </c>
      <c r="K2220" s="99"/>
      <c r="L2220" s="100"/>
    </row>
    <row r="2221" s="2" customFormat="1" spans="1:12">
      <c r="A2221" s="57" t="s">
        <v>474</v>
      </c>
      <c r="B2221" s="58" t="s">
        <v>15</v>
      </c>
      <c r="C2221" s="58">
        <v>548</v>
      </c>
      <c r="D2221" s="72">
        <v>33903200000</v>
      </c>
      <c r="E2221" s="160">
        <v>150010020000</v>
      </c>
      <c r="F2221" s="39" t="s">
        <v>2179</v>
      </c>
      <c r="G2221" s="64">
        <v>12000</v>
      </c>
      <c r="H2221" s="95">
        <v>3888</v>
      </c>
      <c r="I2221" s="58">
        <v>150010020000</v>
      </c>
      <c r="J2221" s="58" t="s">
        <v>19</v>
      </c>
      <c r="K2221" s="99"/>
      <c r="L2221" s="100"/>
    </row>
    <row r="2222" s="2" customFormat="1" spans="1:12">
      <c r="A2222" s="57" t="s">
        <v>474</v>
      </c>
      <c r="B2222" s="58" t="s">
        <v>15</v>
      </c>
      <c r="C2222" s="58">
        <v>548</v>
      </c>
      <c r="D2222" s="72">
        <v>33903200000</v>
      </c>
      <c r="E2222" s="160">
        <v>150010020000</v>
      </c>
      <c r="F2222" s="39" t="s">
        <v>2180</v>
      </c>
      <c r="G2222" s="64">
        <v>40000</v>
      </c>
      <c r="H2222" s="95">
        <v>8356</v>
      </c>
      <c r="I2222" s="58">
        <v>150010020000</v>
      </c>
      <c r="J2222" s="58" t="s">
        <v>19</v>
      </c>
      <c r="K2222" s="99"/>
      <c r="L2222" s="100"/>
    </row>
    <row r="2223" s="2" customFormat="1" spans="1:12">
      <c r="A2223" s="57" t="s">
        <v>474</v>
      </c>
      <c r="B2223" s="58" t="s">
        <v>15</v>
      </c>
      <c r="C2223" s="58">
        <v>548</v>
      </c>
      <c r="D2223" s="72">
        <v>33903200000</v>
      </c>
      <c r="E2223" s="160">
        <v>150010020000</v>
      </c>
      <c r="F2223" s="39" t="s">
        <v>2181</v>
      </c>
      <c r="G2223" s="64">
        <v>29910</v>
      </c>
      <c r="H2223" s="95">
        <v>8868.315</v>
      </c>
      <c r="I2223" s="58">
        <v>150010020000</v>
      </c>
      <c r="J2223" s="58" t="s">
        <v>19</v>
      </c>
      <c r="K2223" s="99"/>
      <c r="L2223" s="100"/>
    </row>
    <row r="2224" s="2" customFormat="1" spans="1:12">
      <c r="A2224" s="57" t="s">
        <v>474</v>
      </c>
      <c r="B2224" s="58" t="s">
        <v>15</v>
      </c>
      <c r="C2224" s="58">
        <v>548</v>
      </c>
      <c r="D2224" s="72">
        <v>33903200000</v>
      </c>
      <c r="E2224" s="160">
        <v>150010020000</v>
      </c>
      <c r="F2224" s="39" t="s">
        <v>2182</v>
      </c>
      <c r="G2224" s="64">
        <v>50</v>
      </c>
      <c r="H2224" s="95">
        <v>159</v>
      </c>
      <c r="I2224" s="58">
        <v>150010020000</v>
      </c>
      <c r="J2224" s="58" t="s">
        <v>19</v>
      </c>
      <c r="K2224" s="99"/>
      <c r="L2224" s="100"/>
    </row>
    <row r="2225" s="2" customFormat="1" spans="1:12">
      <c r="A2225" s="57" t="s">
        <v>474</v>
      </c>
      <c r="B2225" s="58" t="s">
        <v>15</v>
      </c>
      <c r="C2225" s="58">
        <v>548</v>
      </c>
      <c r="D2225" s="72">
        <v>33903200000</v>
      </c>
      <c r="E2225" s="160">
        <v>150010020000</v>
      </c>
      <c r="F2225" s="39" t="s">
        <v>2183</v>
      </c>
      <c r="G2225" s="64">
        <v>50</v>
      </c>
      <c r="H2225" s="95">
        <v>340</v>
      </c>
      <c r="I2225" s="58">
        <v>150010020000</v>
      </c>
      <c r="J2225" s="58" t="s">
        <v>19</v>
      </c>
      <c r="K2225" s="99"/>
      <c r="L2225" s="100"/>
    </row>
    <row r="2226" s="2" customFormat="1" spans="1:12">
      <c r="A2226" s="57" t="s">
        <v>474</v>
      </c>
      <c r="B2226" s="58" t="s">
        <v>15</v>
      </c>
      <c r="C2226" s="58">
        <v>548</v>
      </c>
      <c r="D2226" s="72">
        <v>33903200000</v>
      </c>
      <c r="E2226" s="160">
        <v>150010020000</v>
      </c>
      <c r="F2226" s="39" t="s">
        <v>2184</v>
      </c>
      <c r="G2226" s="64">
        <v>18000</v>
      </c>
      <c r="H2226" s="95">
        <v>3888</v>
      </c>
      <c r="I2226" s="58">
        <v>150010020000</v>
      </c>
      <c r="J2226" s="58" t="s">
        <v>19</v>
      </c>
      <c r="K2226" s="99"/>
      <c r="L2226" s="100"/>
    </row>
    <row r="2227" s="2" customFormat="1" spans="1:12">
      <c r="A2227" s="57" t="s">
        <v>474</v>
      </c>
      <c r="B2227" s="58" t="s">
        <v>15</v>
      </c>
      <c r="C2227" s="58">
        <v>548</v>
      </c>
      <c r="D2227" s="72">
        <v>33903200000</v>
      </c>
      <c r="E2227" s="160">
        <v>150010020000</v>
      </c>
      <c r="F2227" s="39" t="s">
        <v>2185</v>
      </c>
      <c r="G2227" s="64">
        <v>120</v>
      </c>
      <c r="H2227" s="95">
        <v>15538.8</v>
      </c>
      <c r="I2227" s="58">
        <v>150010020000</v>
      </c>
      <c r="J2227" s="58" t="s">
        <v>19</v>
      </c>
      <c r="K2227" s="99"/>
      <c r="L2227" s="100"/>
    </row>
    <row r="2228" s="2" customFormat="1" spans="1:12">
      <c r="A2228" s="57" t="s">
        <v>474</v>
      </c>
      <c r="B2228" s="58" t="s">
        <v>15</v>
      </c>
      <c r="C2228" s="58">
        <v>548</v>
      </c>
      <c r="D2228" s="72">
        <v>33903200000</v>
      </c>
      <c r="E2228" s="160">
        <v>150010020000</v>
      </c>
      <c r="F2228" s="39" t="s">
        <v>2186</v>
      </c>
      <c r="G2228" s="64">
        <v>240</v>
      </c>
      <c r="H2228" s="95">
        <v>26088</v>
      </c>
      <c r="I2228" s="58">
        <v>150010020000</v>
      </c>
      <c r="J2228" s="58" t="s">
        <v>19</v>
      </c>
      <c r="K2228" s="99"/>
      <c r="L2228" s="100"/>
    </row>
    <row r="2229" s="2" customFormat="1" spans="1:12">
      <c r="A2229" s="43" t="s">
        <v>474</v>
      </c>
      <c r="B2229" s="71" t="s">
        <v>15</v>
      </c>
      <c r="C2229" s="71">
        <v>548</v>
      </c>
      <c r="D2229" s="72">
        <v>33903200000</v>
      </c>
      <c r="E2229" s="160">
        <v>16000000000</v>
      </c>
      <c r="F2229" s="39" t="s">
        <v>2187</v>
      </c>
      <c r="G2229" s="172">
        <v>300</v>
      </c>
      <c r="H2229" s="120">
        <v>1380</v>
      </c>
      <c r="I2229" s="71">
        <v>150010020000</v>
      </c>
      <c r="J2229" s="71" t="s">
        <v>19</v>
      </c>
      <c r="K2229" s="99"/>
      <c r="L2229" s="100"/>
    </row>
    <row r="2230" s="2" customFormat="1" spans="1:12">
      <c r="A2230" s="43" t="s">
        <v>474</v>
      </c>
      <c r="B2230" s="71" t="s">
        <v>15</v>
      </c>
      <c r="C2230" s="71">
        <v>548</v>
      </c>
      <c r="D2230" s="72">
        <v>33903200000</v>
      </c>
      <c r="E2230" s="160">
        <v>16000000000</v>
      </c>
      <c r="F2230" s="39" t="s">
        <v>2188</v>
      </c>
      <c r="G2230" s="172">
        <v>500</v>
      </c>
      <c r="H2230" s="120">
        <v>1065</v>
      </c>
      <c r="I2230" s="71">
        <v>150010020000</v>
      </c>
      <c r="J2230" s="71" t="s">
        <v>19</v>
      </c>
      <c r="K2230" s="99"/>
      <c r="L2230" s="100"/>
    </row>
    <row r="2231" s="2" customFormat="1" spans="1:12">
      <c r="A2231" s="43" t="s">
        <v>474</v>
      </c>
      <c r="B2231" s="71" t="s">
        <v>15</v>
      </c>
      <c r="C2231" s="71">
        <v>548</v>
      </c>
      <c r="D2231" s="72">
        <v>33903200000</v>
      </c>
      <c r="E2231" s="160">
        <v>16000000000</v>
      </c>
      <c r="F2231" s="39" t="s">
        <v>2189</v>
      </c>
      <c r="G2231" s="172">
        <v>5000</v>
      </c>
      <c r="H2231" s="120">
        <v>850</v>
      </c>
      <c r="I2231" s="71">
        <v>150010020000</v>
      </c>
      <c r="J2231" s="71" t="s">
        <v>19</v>
      </c>
      <c r="K2231" s="99"/>
      <c r="L2231" s="100"/>
    </row>
    <row r="2232" s="2" customFormat="1" spans="1:12">
      <c r="A2232" s="43" t="s">
        <v>474</v>
      </c>
      <c r="B2232" s="71" t="s">
        <v>15</v>
      </c>
      <c r="C2232" s="71">
        <v>548</v>
      </c>
      <c r="D2232" s="72">
        <v>33903200000</v>
      </c>
      <c r="E2232" s="160">
        <v>16000000000</v>
      </c>
      <c r="F2232" s="39" t="s">
        <v>2190</v>
      </c>
      <c r="G2232" s="172">
        <v>2500</v>
      </c>
      <c r="H2232" s="120">
        <v>30000</v>
      </c>
      <c r="I2232" s="71">
        <v>150010020000</v>
      </c>
      <c r="J2232" s="71" t="s">
        <v>19</v>
      </c>
      <c r="K2232" s="175"/>
      <c r="L2232" s="100"/>
    </row>
    <row r="2233" s="2" customFormat="1" spans="1:12">
      <c r="A2233" s="43" t="s">
        <v>474</v>
      </c>
      <c r="B2233" s="71" t="s">
        <v>15</v>
      </c>
      <c r="C2233" s="71">
        <v>548</v>
      </c>
      <c r="D2233" s="72">
        <v>33903200000</v>
      </c>
      <c r="E2233" s="160">
        <v>16000000000</v>
      </c>
      <c r="F2233" s="39" t="s">
        <v>2191</v>
      </c>
      <c r="G2233" s="172">
        <v>80000</v>
      </c>
      <c r="H2233" s="120">
        <v>74760</v>
      </c>
      <c r="I2233" s="71">
        <v>150010020000</v>
      </c>
      <c r="J2233" s="71" t="s">
        <v>19</v>
      </c>
      <c r="K2233" s="99"/>
      <c r="L2233" s="100"/>
    </row>
    <row r="2234" s="2" customFormat="1" spans="1:12">
      <c r="A2234" s="43" t="s">
        <v>474</v>
      </c>
      <c r="B2234" s="71" t="s">
        <v>15</v>
      </c>
      <c r="C2234" s="71">
        <v>548</v>
      </c>
      <c r="D2234" s="72">
        <v>33903200000</v>
      </c>
      <c r="E2234" s="160">
        <v>16000000000</v>
      </c>
      <c r="F2234" s="39" t="s">
        <v>2192</v>
      </c>
      <c r="G2234" s="172">
        <v>72000</v>
      </c>
      <c r="H2234" s="120">
        <v>16560</v>
      </c>
      <c r="I2234" s="71">
        <v>150010020000</v>
      </c>
      <c r="J2234" s="71" t="s">
        <v>19</v>
      </c>
      <c r="K2234" s="99"/>
      <c r="L2234" s="100"/>
    </row>
    <row r="2235" s="2" customFormat="1" spans="1:12">
      <c r="A2235" s="43" t="s">
        <v>474</v>
      </c>
      <c r="B2235" s="71" t="s">
        <v>15</v>
      </c>
      <c r="C2235" s="71">
        <v>548</v>
      </c>
      <c r="D2235" s="72">
        <v>33903200000</v>
      </c>
      <c r="E2235" s="160">
        <v>16000000000</v>
      </c>
      <c r="F2235" s="39" t="s">
        <v>2193</v>
      </c>
      <c r="G2235" s="172">
        <v>840000</v>
      </c>
      <c r="H2235" s="120">
        <v>23520</v>
      </c>
      <c r="I2235" s="71">
        <v>150010020000</v>
      </c>
      <c r="J2235" s="71" t="s">
        <v>19</v>
      </c>
      <c r="K2235" s="99"/>
      <c r="L2235" s="100"/>
    </row>
    <row r="2236" s="2" customFormat="1" spans="1:12">
      <c r="A2236" s="43" t="s">
        <v>474</v>
      </c>
      <c r="B2236" s="71" t="s">
        <v>15</v>
      </c>
      <c r="C2236" s="71">
        <v>548</v>
      </c>
      <c r="D2236" s="72">
        <v>33903200000</v>
      </c>
      <c r="E2236" s="160">
        <v>16000000000</v>
      </c>
      <c r="F2236" s="39" t="s">
        <v>2194</v>
      </c>
      <c r="G2236" s="172">
        <v>12000</v>
      </c>
      <c r="H2236" s="120">
        <v>8378.4</v>
      </c>
      <c r="I2236" s="71">
        <v>150010020000</v>
      </c>
      <c r="J2236" s="71" t="s">
        <v>19</v>
      </c>
      <c r="K2236" s="99"/>
      <c r="L2236" s="100"/>
    </row>
    <row r="2237" s="2" customFormat="1" spans="1:12">
      <c r="A2237" s="43" t="s">
        <v>474</v>
      </c>
      <c r="B2237" s="71" t="s">
        <v>15</v>
      </c>
      <c r="C2237" s="71">
        <v>548</v>
      </c>
      <c r="D2237" s="72">
        <v>33903200000</v>
      </c>
      <c r="E2237" s="160">
        <v>16000000000</v>
      </c>
      <c r="F2237" s="39" t="s">
        <v>2195</v>
      </c>
      <c r="G2237" s="172">
        <v>200</v>
      </c>
      <c r="H2237" s="120">
        <v>176</v>
      </c>
      <c r="I2237" s="71">
        <v>150010020000</v>
      </c>
      <c r="J2237" s="71" t="s">
        <v>19</v>
      </c>
      <c r="K2237" s="99"/>
      <c r="L2237" s="100"/>
    </row>
    <row r="2238" s="2" customFormat="1" spans="1:12">
      <c r="A2238" s="43" t="s">
        <v>474</v>
      </c>
      <c r="B2238" s="71" t="s">
        <v>15</v>
      </c>
      <c r="C2238" s="71">
        <v>548</v>
      </c>
      <c r="D2238" s="72">
        <v>33903200000</v>
      </c>
      <c r="E2238" s="160">
        <v>16000000000</v>
      </c>
      <c r="F2238" s="39" t="s">
        <v>2196</v>
      </c>
      <c r="G2238" s="172">
        <v>80000</v>
      </c>
      <c r="H2238" s="120">
        <v>19816</v>
      </c>
      <c r="I2238" s="71">
        <v>150010020000</v>
      </c>
      <c r="J2238" s="71" t="s">
        <v>19</v>
      </c>
      <c r="K2238" s="99"/>
      <c r="L2238" s="100"/>
    </row>
    <row r="2239" s="2" customFormat="1" spans="1:12">
      <c r="A2239" s="43" t="s">
        <v>474</v>
      </c>
      <c r="B2239" s="71" t="s">
        <v>15</v>
      </c>
      <c r="C2239" s="71">
        <v>548</v>
      </c>
      <c r="D2239" s="72">
        <v>33903200000</v>
      </c>
      <c r="E2239" s="160">
        <v>16000000000</v>
      </c>
      <c r="F2239" s="39" t="s">
        <v>2197</v>
      </c>
      <c r="G2239" s="172">
        <v>600</v>
      </c>
      <c r="H2239" s="120">
        <v>348</v>
      </c>
      <c r="I2239" s="71">
        <v>150010020000</v>
      </c>
      <c r="J2239" s="71" t="s">
        <v>19</v>
      </c>
      <c r="K2239" s="99"/>
      <c r="L2239" s="100"/>
    </row>
    <row r="2240" s="2" customFormat="1" spans="1:12">
      <c r="A2240" s="43" t="s">
        <v>474</v>
      </c>
      <c r="B2240" s="71" t="s">
        <v>15</v>
      </c>
      <c r="C2240" s="71">
        <v>548</v>
      </c>
      <c r="D2240" s="72">
        <v>33903200000</v>
      </c>
      <c r="E2240" s="160">
        <v>16000000000</v>
      </c>
      <c r="F2240" s="39" t="s">
        <v>2198</v>
      </c>
      <c r="G2240" s="172">
        <v>66000</v>
      </c>
      <c r="H2240" s="120">
        <v>129360</v>
      </c>
      <c r="I2240" s="71">
        <v>150010020000</v>
      </c>
      <c r="J2240" s="71" t="s">
        <v>19</v>
      </c>
      <c r="K2240" s="99"/>
      <c r="L2240" s="100"/>
    </row>
    <row r="2241" s="2" customFormat="1" spans="1:12">
      <c r="A2241" s="43" t="s">
        <v>474</v>
      </c>
      <c r="B2241" s="71" t="s">
        <v>15</v>
      </c>
      <c r="C2241" s="71">
        <v>548</v>
      </c>
      <c r="D2241" s="72">
        <v>33903200000</v>
      </c>
      <c r="E2241" s="160">
        <v>16000000000</v>
      </c>
      <c r="F2241" s="39" t="s">
        <v>2199</v>
      </c>
      <c r="G2241" s="172">
        <v>1680000</v>
      </c>
      <c r="H2241" s="120">
        <v>73920</v>
      </c>
      <c r="I2241" s="71">
        <v>150010020000</v>
      </c>
      <c r="J2241" s="71" t="s">
        <v>19</v>
      </c>
      <c r="K2241" s="99"/>
      <c r="L2241" s="100"/>
    </row>
    <row r="2242" s="2" customFormat="1" spans="1:12">
      <c r="A2242" s="43" t="s">
        <v>474</v>
      </c>
      <c r="B2242" s="71" t="s">
        <v>15</v>
      </c>
      <c r="C2242" s="71">
        <v>548</v>
      </c>
      <c r="D2242" s="72">
        <v>33903200000</v>
      </c>
      <c r="E2242" s="160">
        <v>16000000000</v>
      </c>
      <c r="F2242" s="39" t="s">
        <v>2200</v>
      </c>
      <c r="G2242" s="172">
        <v>540000</v>
      </c>
      <c r="H2242" s="120">
        <v>27000</v>
      </c>
      <c r="I2242" s="71">
        <v>150010020000</v>
      </c>
      <c r="J2242" s="71" t="s">
        <v>19</v>
      </c>
      <c r="K2242" s="99"/>
      <c r="L2242" s="100"/>
    </row>
    <row r="2243" s="2" customFormat="1" spans="1:12">
      <c r="A2243" s="43" t="s">
        <v>474</v>
      </c>
      <c r="B2243" s="71" t="s">
        <v>15</v>
      </c>
      <c r="C2243" s="71">
        <v>548</v>
      </c>
      <c r="D2243" s="72">
        <v>33903200000</v>
      </c>
      <c r="E2243" s="160">
        <v>16000000000</v>
      </c>
      <c r="F2243" s="39" t="s">
        <v>2201</v>
      </c>
      <c r="G2243" s="172">
        <v>900</v>
      </c>
      <c r="H2243" s="120">
        <v>1170</v>
      </c>
      <c r="I2243" s="71">
        <v>150010020000</v>
      </c>
      <c r="J2243" s="71" t="s">
        <v>19</v>
      </c>
      <c r="K2243" s="99"/>
      <c r="L2243" s="100"/>
    </row>
    <row r="2244" s="2" customFormat="1" spans="1:12">
      <c r="A2244" s="43" t="s">
        <v>474</v>
      </c>
      <c r="B2244" s="71" t="s">
        <v>15</v>
      </c>
      <c r="C2244" s="71">
        <v>548</v>
      </c>
      <c r="D2244" s="72">
        <v>33903200000</v>
      </c>
      <c r="E2244" s="160">
        <v>16000000000</v>
      </c>
      <c r="F2244" s="39" t="s">
        <v>2202</v>
      </c>
      <c r="G2244" s="172">
        <v>80000</v>
      </c>
      <c r="H2244" s="120">
        <v>6000</v>
      </c>
      <c r="I2244" s="71">
        <v>150010020000</v>
      </c>
      <c r="J2244" s="71" t="s">
        <v>19</v>
      </c>
      <c r="K2244" s="99"/>
      <c r="L2244" s="100"/>
    </row>
    <row r="2245" s="2" customFormat="1" spans="1:12">
      <c r="A2245" s="43" t="s">
        <v>474</v>
      </c>
      <c r="B2245" s="71" t="s">
        <v>15</v>
      </c>
      <c r="C2245" s="71">
        <v>548</v>
      </c>
      <c r="D2245" s="72">
        <v>33903200000</v>
      </c>
      <c r="E2245" s="160">
        <v>16000000000</v>
      </c>
      <c r="F2245" s="39" t="s">
        <v>2203</v>
      </c>
      <c r="G2245" s="172">
        <v>10</v>
      </c>
      <c r="H2245" s="120">
        <v>42</v>
      </c>
      <c r="I2245" s="71">
        <v>150010020000</v>
      </c>
      <c r="J2245" s="71" t="s">
        <v>19</v>
      </c>
      <c r="K2245" s="99"/>
      <c r="L2245" s="100"/>
    </row>
    <row r="2246" s="2" customFormat="1" spans="1:12">
      <c r="A2246" s="43" t="s">
        <v>474</v>
      </c>
      <c r="B2246" s="71" t="s">
        <v>15</v>
      </c>
      <c r="C2246" s="71">
        <v>548</v>
      </c>
      <c r="D2246" s="72">
        <v>33903200000</v>
      </c>
      <c r="E2246" s="160">
        <v>16000000000</v>
      </c>
      <c r="F2246" s="39" t="s">
        <v>2204</v>
      </c>
      <c r="G2246" s="172">
        <v>500</v>
      </c>
      <c r="H2246" s="120">
        <v>3750</v>
      </c>
      <c r="I2246" s="71">
        <v>150010020000</v>
      </c>
      <c r="J2246" s="71" t="s">
        <v>19</v>
      </c>
      <c r="K2246" s="99"/>
      <c r="L2246" s="100"/>
    </row>
    <row r="2247" s="2" customFormat="1" spans="1:12">
      <c r="A2247" s="43" t="s">
        <v>474</v>
      </c>
      <c r="B2247" s="71" t="s">
        <v>15</v>
      </c>
      <c r="C2247" s="71">
        <v>548</v>
      </c>
      <c r="D2247" s="72">
        <v>33903200000</v>
      </c>
      <c r="E2247" s="160">
        <v>16000000000</v>
      </c>
      <c r="F2247" s="39" t="s">
        <v>2205</v>
      </c>
      <c r="G2247" s="172">
        <v>50000</v>
      </c>
      <c r="H2247" s="120">
        <v>5940</v>
      </c>
      <c r="I2247" s="71">
        <v>150010020000</v>
      </c>
      <c r="J2247" s="71" t="s">
        <v>19</v>
      </c>
      <c r="K2247" s="99"/>
      <c r="L2247" s="100"/>
    </row>
    <row r="2248" s="2" customFormat="1" spans="1:12">
      <c r="A2248" s="43" t="s">
        <v>474</v>
      </c>
      <c r="B2248" s="71" t="s">
        <v>15</v>
      </c>
      <c r="C2248" s="71">
        <v>548</v>
      </c>
      <c r="D2248" s="72">
        <v>33903200000</v>
      </c>
      <c r="E2248" s="160">
        <v>16000000000</v>
      </c>
      <c r="F2248" s="39" t="s">
        <v>2206</v>
      </c>
      <c r="G2248" s="172">
        <v>50000</v>
      </c>
      <c r="H2248" s="120">
        <v>2450</v>
      </c>
      <c r="I2248" s="71">
        <v>150010020000</v>
      </c>
      <c r="J2248" s="71" t="s">
        <v>19</v>
      </c>
      <c r="K2248" s="99"/>
      <c r="L2248" s="100"/>
    </row>
    <row r="2249" s="2" customFormat="1" spans="1:12">
      <c r="A2249" s="43" t="s">
        <v>474</v>
      </c>
      <c r="B2249" s="71" t="s">
        <v>15</v>
      </c>
      <c r="C2249" s="71">
        <v>548</v>
      </c>
      <c r="D2249" s="72">
        <v>33903200000</v>
      </c>
      <c r="E2249" s="160">
        <v>16000000000</v>
      </c>
      <c r="F2249" s="39" t="s">
        <v>2207</v>
      </c>
      <c r="G2249" s="172">
        <v>12000</v>
      </c>
      <c r="H2249" s="120">
        <v>10800</v>
      </c>
      <c r="I2249" s="71">
        <v>150010020000</v>
      </c>
      <c r="J2249" s="71" t="s">
        <v>19</v>
      </c>
      <c r="K2249" s="99"/>
      <c r="L2249" s="100"/>
    </row>
    <row r="2250" s="2" customFormat="1" spans="1:12">
      <c r="A2250" s="43" t="s">
        <v>474</v>
      </c>
      <c r="B2250" s="71" t="s">
        <v>15</v>
      </c>
      <c r="C2250" s="71">
        <v>548</v>
      </c>
      <c r="D2250" s="72">
        <v>33903200000</v>
      </c>
      <c r="E2250" s="160">
        <v>16000000000</v>
      </c>
      <c r="F2250" s="39" t="s">
        <v>2208</v>
      </c>
      <c r="G2250" s="172">
        <v>60000</v>
      </c>
      <c r="H2250" s="120">
        <v>3900</v>
      </c>
      <c r="I2250" s="71">
        <v>150010020000</v>
      </c>
      <c r="J2250" s="71" t="s">
        <v>19</v>
      </c>
      <c r="K2250" s="99"/>
      <c r="L2250" s="100"/>
    </row>
    <row r="2251" s="2" customFormat="1" spans="1:12">
      <c r="A2251" s="43" t="s">
        <v>474</v>
      </c>
      <c r="B2251" s="71" t="s">
        <v>15</v>
      </c>
      <c r="C2251" s="71">
        <v>548</v>
      </c>
      <c r="D2251" s="72">
        <v>33903200000</v>
      </c>
      <c r="E2251" s="160">
        <v>16000000000</v>
      </c>
      <c r="F2251" s="39" t="s">
        <v>2209</v>
      </c>
      <c r="G2251" s="172">
        <v>420000</v>
      </c>
      <c r="H2251" s="120">
        <v>52416</v>
      </c>
      <c r="I2251" s="71">
        <v>150010020000</v>
      </c>
      <c r="J2251" s="71" t="s">
        <v>19</v>
      </c>
      <c r="K2251" s="99"/>
      <c r="L2251" s="100"/>
    </row>
    <row r="2252" s="2" customFormat="1" spans="1:12">
      <c r="A2252" s="43" t="s">
        <v>474</v>
      </c>
      <c r="B2252" s="71" t="s">
        <v>15</v>
      </c>
      <c r="C2252" s="71">
        <v>548</v>
      </c>
      <c r="D2252" s="72">
        <v>33903200000</v>
      </c>
      <c r="E2252" s="160">
        <v>16000000000</v>
      </c>
      <c r="F2252" s="39" t="s">
        <v>2210</v>
      </c>
      <c r="G2252" s="172">
        <v>250</v>
      </c>
      <c r="H2252" s="120">
        <v>1412.5</v>
      </c>
      <c r="I2252" s="71">
        <v>150010020000</v>
      </c>
      <c r="J2252" s="71" t="s">
        <v>19</v>
      </c>
      <c r="K2252" s="99"/>
      <c r="L2252" s="100"/>
    </row>
    <row r="2253" s="2" customFormat="1" spans="1:12">
      <c r="A2253" s="43" t="s">
        <v>474</v>
      </c>
      <c r="B2253" s="71" t="s">
        <v>15</v>
      </c>
      <c r="C2253" s="71">
        <v>548</v>
      </c>
      <c r="D2253" s="72">
        <v>33903200000</v>
      </c>
      <c r="E2253" s="160">
        <v>16000000000</v>
      </c>
      <c r="F2253" s="39" t="s">
        <v>2211</v>
      </c>
      <c r="G2253" s="172">
        <v>600</v>
      </c>
      <c r="H2253" s="120">
        <v>2131.2</v>
      </c>
      <c r="I2253" s="71">
        <v>150010020000</v>
      </c>
      <c r="J2253" s="71" t="s">
        <v>19</v>
      </c>
      <c r="K2253" s="99"/>
      <c r="L2253" s="100"/>
    </row>
    <row r="2254" s="2" customFormat="1" spans="1:12">
      <c r="A2254" s="43" t="s">
        <v>474</v>
      </c>
      <c r="B2254" s="71" t="s">
        <v>15</v>
      </c>
      <c r="C2254" s="71">
        <v>548</v>
      </c>
      <c r="D2254" s="72">
        <v>33903200000</v>
      </c>
      <c r="E2254" s="160">
        <v>16000000000</v>
      </c>
      <c r="F2254" s="39" t="s">
        <v>2212</v>
      </c>
      <c r="G2254" s="172">
        <v>500</v>
      </c>
      <c r="H2254" s="120">
        <v>490</v>
      </c>
      <c r="I2254" s="71">
        <v>150010020000</v>
      </c>
      <c r="J2254" s="71" t="s">
        <v>19</v>
      </c>
      <c r="K2254" s="99"/>
      <c r="L2254" s="100"/>
    </row>
    <row r="2255" s="2" customFormat="1" spans="1:12">
      <c r="A2255" s="43" t="s">
        <v>474</v>
      </c>
      <c r="B2255" s="71" t="s">
        <v>15</v>
      </c>
      <c r="C2255" s="71">
        <v>548</v>
      </c>
      <c r="D2255" s="72">
        <v>33903200000</v>
      </c>
      <c r="E2255" s="160">
        <v>16000000000</v>
      </c>
      <c r="F2255" s="39" t="s">
        <v>2213</v>
      </c>
      <c r="G2255" s="172">
        <v>72000</v>
      </c>
      <c r="H2255" s="120">
        <v>2361.6</v>
      </c>
      <c r="I2255" s="71">
        <v>150010020000</v>
      </c>
      <c r="J2255" s="71" t="s">
        <v>19</v>
      </c>
      <c r="K2255" s="99"/>
      <c r="L2255" s="100"/>
    </row>
    <row r="2256" s="9" customFormat="1" spans="1:12">
      <c r="A2256" s="43" t="s">
        <v>474</v>
      </c>
      <c r="B2256" s="71" t="s">
        <v>15</v>
      </c>
      <c r="C2256" s="71">
        <v>548</v>
      </c>
      <c r="D2256" s="72">
        <v>33903200000</v>
      </c>
      <c r="E2256" s="160">
        <v>26000000000</v>
      </c>
      <c r="F2256" s="57" t="s">
        <v>2214</v>
      </c>
      <c r="G2256" s="172">
        <v>1800</v>
      </c>
      <c r="H2256" s="120">
        <v>3040.2</v>
      </c>
      <c r="I2256" s="71">
        <v>150010020000</v>
      </c>
      <c r="J2256" s="71" t="s">
        <v>19</v>
      </c>
      <c r="K2256" s="176"/>
      <c r="L2256" s="177"/>
    </row>
    <row r="2257" s="9" customFormat="1" spans="1:12">
      <c r="A2257" s="43" t="s">
        <v>474</v>
      </c>
      <c r="B2257" s="71" t="s">
        <v>15</v>
      </c>
      <c r="C2257" s="71">
        <v>548</v>
      </c>
      <c r="D2257" s="72">
        <v>33903200000</v>
      </c>
      <c r="E2257" s="160">
        <v>26000000000</v>
      </c>
      <c r="F2257" s="39" t="s">
        <v>2215</v>
      </c>
      <c r="G2257" s="172">
        <v>60000</v>
      </c>
      <c r="H2257" s="120">
        <v>2280</v>
      </c>
      <c r="I2257" s="71">
        <v>150010020000</v>
      </c>
      <c r="J2257" s="71" t="s">
        <v>19</v>
      </c>
      <c r="K2257" s="176"/>
      <c r="L2257" s="177"/>
    </row>
    <row r="2258" s="9" customFormat="1" spans="1:12">
      <c r="A2258" s="43" t="s">
        <v>474</v>
      </c>
      <c r="B2258" s="71" t="s">
        <v>15</v>
      </c>
      <c r="C2258" s="71">
        <v>548</v>
      </c>
      <c r="D2258" s="72">
        <v>33903200000</v>
      </c>
      <c r="E2258" s="160">
        <v>26000000000</v>
      </c>
      <c r="F2258" s="39" t="s">
        <v>2216</v>
      </c>
      <c r="G2258" s="172">
        <v>160000</v>
      </c>
      <c r="H2258" s="120">
        <v>48992</v>
      </c>
      <c r="I2258" s="71">
        <v>150010020000</v>
      </c>
      <c r="J2258" s="71" t="s">
        <v>19</v>
      </c>
      <c r="K2258" s="176"/>
      <c r="L2258" s="177"/>
    </row>
    <row r="2259" s="9" customFormat="1" spans="1:12">
      <c r="A2259" s="43" t="s">
        <v>474</v>
      </c>
      <c r="B2259" s="71" t="s">
        <v>15</v>
      </c>
      <c r="C2259" s="71">
        <v>548</v>
      </c>
      <c r="D2259" s="72">
        <v>33903200000</v>
      </c>
      <c r="E2259" s="160">
        <v>26000000000</v>
      </c>
      <c r="F2259" s="39" t="s">
        <v>2217</v>
      </c>
      <c r="G2259" s="172">
        <v>70000</v>
      </c>
      <c r="H2259" s="120">
        <v>40831</v>
      </c>
      <c r="I2259" s="71">
        <v>150010020000</v>
      </c>
      <c r="J2259" s="71" t="s">
        <v>19</v>
      </c>
      <c r="K2259" s="176"/>
      <c r="L2259" s="177"/>
    </row>
    <row r="2260" s="9" customFormat="1" spans="1:12">
      <c r="A2260" s="43" t="s">
        <v>474</v>
      </c>
      <c r="B2260" s="71" t="s">
        <v>15</v>
      </c>
      <c r="C2260" s="71">
        <v>548</v>
      </c>
      <c r="D2260" s="72">
        <v>33903200000</v>
      </c>
      <c r="E2260" s="160">
        <v>26000000000</v>
      </c>
      <c r="F2260" s="39" t="s">
        <v>2218</v>
      </c>
      <c r="G2260" s="172">
        <v>7200</v>
      </c>
      <c r="H2260" s="120">
        <v>2088</v>
      </c>
      <c r="I2260" s="71">
        <v>150010020000</v>
      </c>
      <c r="J2260" s="71" t="s">
        <v>19</v>
      </c>
      <c r="K2260" s="176"/>
      <c r="L2260" s="177"/>
    </row>
    <row r="2261" s="9" customFormat="1" spans="1:12">
      <c r="A2261" s="43" t="s">
        <v>474</v>
      </c>
      <c r="B2261" s="71" t="s">
        <v>15</v>
      </c>
      <c r="C2261" s="71">
        <v>548</v>
      </c>
      <c r="D2261" s="72">
        <v>33903200000</v>
      </c>
      <c r="E2261" s="160">
        <v>26000000000</v>
      </c>
      <c r="F2261" s="39" t="s">
        <v>2219</v>
      </c>
      <c r="G2261" s="172">
        <v>2400</v>
      </c>
      <c r="H2261" s="120">
        <v>960</v>
      </c>
      <c r="I2261" s="71">
        <v>150010020000</v>
      </c>
      <c r="J2261" s="71" t="s">
        <v>19</v>
      </c>
      <c r="K2261" s="176"/>
      <c r="L2261" s="177"/>
    </row>
    <row r="2262" s="9" customFormat="1" spans="1:12">
      <c r="A2262" s="43" t="s">
        <v>474</v>
      </c>
      <c r="B2262" s="71" t="s">
        <v>15</v>
      </c>
      <c r="C2262" s="71">
        <v>548</v>
      </c>
      <c r="D2262" s="72">
        <v>33903200000</v>
      </c>
      <c r="E2262" s="160">
        <v>26000000000</v>
      </c>
      <c r="F2262" s="39" t="s">
        <v>2220</v>
      </c>
      <c r="G2262" s="172">
        <v>7200</v>
      </c>
      <c r="H2262" s="120">
        <v>1123.92</v>
      </c>
      <c r="I2262" s="71">
        <v>150010020000</v>
      </c>
      <c r="J2262" s="71" t="s">
        <v>19</v>
      </c>
      <c r="K2262" s="176"/>
      <c r="L2262" s="177"/>
    </row>
    <row r="2263" s="9" customFormat="1" spans="1:12">
      <c r="A2263" s="43" t="s">
        <v>474</v>
      </c>
      <c r="B2263" s="71" t="s">
        <v>15</v>
      </c>
      <c r="C2263" s="71">
        <v>548</v>
      </c>
      <c r="D2263" s="72">
        <v>33903200000</v>
      </c>
      <c r="E2263" s="160">
        <v>26000000000</v>
      </c>
      <c r="F2263" s="39" t="s">
        <v>2221</v>
      </c>
      <c r="G2263" s="172">
        <v>6000</v>
      </c>
      <c r="H2263" s="120">
        <v>2258.4</v>
      </c>
      <c r="I2263" s="71">
        <v>150010020000</v>
      </c>
      <c r="J2263" s="71" t="s">
        <v>19</v>
      </c>
      <c r="K2263" s="176"/>
      <c r="L2263" s="177"/>
    </row>
    <row r="2264" s="9" customFormat="1" spans="1:12">
      <c r="A2264" s="43" t="s">
        <v>474</v>
      </c>
      <c r="B2264" s="71" t="s">
        <v>15</v>
      </c>
      <c r="C2264" s="71">
        <v>548</v>
      </c>
      <c r="D2264" s="72">
        <v>33903200000</v>
      </c>
      <c r="E2264" s="160">
        <v>26000000000</v>
      </c>
      <c r="F2264" s="39" t="s">
        <v>2222</v>
      </c>
      <c r="G2264" s="172">
        <v>260000</v>
      </c>
      <c r="H2264" s="120">
        <v>4420</v>
      </c>
      <c r="I2264" s="71">
        <v>150010020000</v>
      </c>
      <c r="J2264" s="71" t="s">
        <v>19</v>
      </c>
      <c r="K2264" s="176"/>
      <c r="L2264" s="177"/>
    </row>
    <row r="2265" s="9" customFormat="1" spans="1:12">
      <c r="A2265" s="43" t="s">
        <v>474</v>
      </c>
      <c r="B2265" s="71" t="s">
        <v>15</v>
      </c>
      <c r="C2265" s="71">
        <v>548</v>
      </c>
      <c r="D2265" s="72">
        <v>33903200000</v>
      </c>
      <c r="E2265" s="160">
        <v>26000000000</v>
      </c>
      <c r="F2265" s="39" t="s">
        <v>2223</v>
      </c>
      <c r="G2265" s="172">
        <v>43000</v>
      </c>
      <c r="H2265" s="120">
        <v>19350</v>
      </c>
      <c r="I2265" s="71">
        <v>150010020000</v>
      </c>
      <c r="J2265" s="71" t="s">
        <v>19</v>
      </c>
      <c r="K2265" s="176"/>
      <c r="L2265" s="177"/>
    </row>
    <row r="2266" s="2" customFormat="1" spans="1:12">
      <c r="A2266" s="57" t="s">
        <v>474</v>
      </c>
      <c r="B2266" s="58" t="s">
        <v>15</v>
      </c>
      <c r="C2266" s="58">
        <v>548</v>
      </c>
      <c r="D2266" s="72">
        <v>33903200000</v>
      </c>
      <c r="E2266" s="160">
        <v>1621000000</v>
      </c>
      <c r="F2266" s="96" t="s">
        <v>2224</v>
      </c>
      <c r="G2266" s="97">
        <v>600000</v>
      </c>
      <c r="H2266" s="95">
        <v>22200</v>
      </c>
      <c r="I2266" s="58">
        <v>150010020000</v>
      </c>
      <c r="J2266" s="58" t="s">
        <v>19</v>
      </c>
      <c r="K2266" s="99"/>
      <c r="L2266" s="100"/>
    </row>
    <row r="2267" s="2" customFormat="1" spans="1:12">
      <c r="A2267" s="57" t="s">
        <v>474</v>
      </c>
      <c r="B2267" s="58" t="s">
        <v>15</v>
      </c>
      <c r="C2267" s="58">
        <v>548</v>
      </c>
      <c r="D2267" s="72">
        <v>33903200000</v>
      </c>
      <c r="E2267" s="160">
        <v>1621000000</v>
      </c>
      <c r="F2267" s="96" t="s">
        <v>2225</v>
      </c>
      <c r="G2267" s="97">
        <v>144000</v>
      </c>
      <c r="H2267" s="95">
        <v>5745.6</v>
      </c>
      <c r="I2267" s="58">
        <v>150010020000</v>
      </c>
      <c r="J2267" s="58" t="s">
        <v>19</v>
      </c>
      <c r="K2267" s="99"/>
      <c r="L2267" s="100"/>
    </row>
    <row r="2268" s="2" customFormat="1" spans="1:12">
      <c r="A2268" s="57" t="s">
        <v>474</v>
      </c>
      <c r="B2268" s="58" t="s">
        <v>15</v>
      </c>
      <c r="C2268" s="58">
        <v>548</v>
      </c>
      <c r="D2268" s="72">
        <v>33903200000</v>
      </c>
      <c r="E2268" s="160">
        <v>1621000000</v>
      </c>
      <c r="F2268" s="96" t="s">
        <v>2226</v>
      </c>
      <c r="G2268" s="97">
        <v>3500</v>
      </c>
      <c r="H2268" s="95">
        <v>20825</v>
      </c>
      <c r="I2268" s="58">
        <v>150010020000</v>
      </c>
      <c r="J2268" s="58" t="s">
        <v>19</v>
      </c>
      <c r="K2268" s="99"/>
      <c r="L2268" s="100"/>
    </row>
    <row r="2269" s="2" customFormat="1" spans="1:12">
      <c r="A2269" s="57" t="s">
        <v>474</v>
      </c>
      <c r="B2269" s="58" t="s">
        <v>15</v>
      </c>
      <c r="C2269" s="58">
        <v>548</v>
      </c>
      <c r="D2269" s="72">
        <v>33903200000</v>
      </c>
      <c r="E2269" s="160">
        <v>1621000000</v>
      </c>
      <c r="F2269" s="96" t="s">
        <v>2227</v>
      </c>
      <c r="G2269" s="97">
        <v>300000</v>
      </c>
      <c r="H2269" s="95">
        <v>17310</v>
      </c>
      <c r="I2269" s="58">
        <v>150010020000</v>
      </c>
      <c r="J2269" s="58" t="s">
        <v>19</v>
      </c>
      <c r="K2269" s="99"/>
      <c r="L2269" s="100"/>
    </row>
    <row r="2270" s="9" customFormat="1" spans="1:12">
      <c r="A2270" s="43" t="s">
        <v>474</v>
      </c>
      <c r="B2270" s="71" t="s">
        <v>15</v>
      </c>
      <c r="C2270" s="71">
        <v>548</v>
      </c>
      <c r="D2270" s="72">
        <v>33903200000</v>
      </c>
      <c r="E2270" s="160">
        <v>1621000000</v>
      </c>
      <c r="F2270" s="39" t="s">
        <v>2228</v>
      </c>
      <c r="G2270" s="172">
        <v>340000</v>
      </c>
      <c r="H2270" s="120">
        <v>26520</v>
      </c>
      <c r="I2270" s="71">
        <v>150010020000</v>
      </c>
      <c r="J2270" s="71" t="s">
        <v>19</v>
      </c>
      <c r="K2270" s="176"/>
      <c r="L2270" s="177"/>
    </row>
    <row r="2271" s="9" customFormat="1" spans="1:12">
      <c r="A2271" s="43" t="s">
        <v>474</v>
      </c>
      <c r="B2271" s="71" t="s">
        <v>15</v>
      </c>
      <c r="C2271" s="71">
        <v>548</v>
      </c>
      <c r="D2271" s="72">
        <v>33903200000</v>
      </c>
      <c r="E2271" s="160">
        <v>1621000000</v>
      </c>
      <c r="F2271" s="39" t="s">
        <v>2229</v>
      </c>
      <c r="G2271" s="172">
        <v>600</v>
      </c>
      <c r="H2271" s="120">
        <v>1128</v>
      </c>
      <c r="I2271" s="71">
        <v>150010020000</v>
      </c>
      <c r="J2271" s="71" t="s">
        <v>19</v>
      </c>
      <c r="K2271" s="176"/>
      <c r="L2271" s="177"/>
    </row>
    <row r="2272" s="2" customFormat="1" spans="1:12">
      <c r="A2272" s="57" t="s">
        <v>474</v>
      </c>
      <c r="B2272" s="58" t="s">
        <v>15</v>
      </c>
      <c r="C2272" s="71">
        <v>548</v>
      </c>
      <c r="D2272" s="72">
        <v>33903200000</v>
      </c>
      <c r="E2272" s="160">
        <v>1621000000</v>
      </c>
      <c r="F2272" s="39" t="s">
        <v>2230</v>
      </c>
      <c r="G2272" s="172">
        <v>396000</v>
      </c>
      <c r="H2272" s="120">
        <v>22096.8</v>
      </c>
      <c r="I2272" s="71">
        <v>150010020000</v>
      </c>
      <c r="J2272" s="71" t="s">
        <v>19</v>
      </c>
      <c r="K2272" s="99"/>
      <c r="L2272" s="100"/>
    </row>
    <row r="2273" s="2" customFormat="1" spans="1:12">
      <c r="A2273" s="57" t="s">
        <v>474</v>
      </c>
      <c r="B2273" s="58" t="s">
        <v>15</v>
      </c>
      <c r="C2273" s="58">
        <v>548</v>
      </c>
      <c r="D2273" s="72">
        <v>33903200000</v>
      </c>
      <c r="E2273" s="160">
        <v>1621000000</v>
      </c>
      <c r="F2273" s="96" t="s">
        <v>2231</v>
      </c>
      <c r="G2273" s="97">
        <v>360000</v>
      </c>
      <c r="H2273" s="95">
        <v>67320</v>
      </c>
      <c r="I2273" s="58">
        <v>150010020000</v>
      </c>
      <c r="J2273" s="58" t="s">
        <v>19</v>
      </c>
      <c r="K2273" s="99"/>
      <c r="L2273" s="100"/>
    </row>
    <row r="2274" s="2" customFormat="1" spans="1:12">
      <c r="A2274" s="57" t="s">
        <v>474</v>
      </c>
      <c r="B2274" s="58" t="s">
        <v>15</v>
      </c>
      <c r="C2274" s="58">
        <v>548</v>
      </c>
      <c r="D2274" s="72">
        <v>33903200000</v>
      </c>
      <c r="E2274" s="160">
        <v>1621000000</v>
      </c>
      <c r="F2274" s="96" t="s">
        <v>2232</v>
      </c>
      <c r="G2274" s="97">
        <v>30000</v>
      </c>
      <c r="H2274" s="95">
        <v>14700</v>
      </c>
      <c r="I2274" s="58">
        <v>150010020000</v>
      </c>
      <c r="J2274" s="58" t="s">
        <v>19</v>
      </c>
      <c r="K2274" s="99"/>
      <c r="L2274" s="100"/>
    </row>
    <row r="2275" s="2" customFormat="1" spans="1:12">
      <c r="A2275" s="57" t="s">
        <v>474</v>
      </c>
      <c r="B2275" s="58" t="s">
        <v>15</v>
      </c>
      <c r="C2275" s="58">
        <v>548</v>
      </c>
      <c r="D2275" s="72">
        <v>33903200000</v>
      </c>
      <c r="E2275" s="160">
        <v>1621000000</v>
      </c>
      <c r="F2275" s="96" t="s">
        <v>2233</v>
      </c>
      <c r="G2275" s="97">
        <v>9</v>
      </c>
      <c r="H2275" s="101">
        <v>127.53</v>
      </c>
      <c r="I2275" s="58">
        <v>150010020000</v>
      </c>
      <c r="J2275" s="58" t="s">
        <v>19</v>
      </c>
      <c r="K2275" s="99"/>
      <c r="L2275" s="100"/>
    </row>
    <row r="2276" s="2" customFormat="1" spans="1:12">
      <c r="A2276" s="57" t="s">
        <v>474</v>
      </c>
      <c r="B2276" s="58" t="s">
        <v>15</v>
      </c>
      <c r="C2276" s="58">
        <v>548</v>
      </c>
      <c r="D2276" s="72">
        <v>33903200000</v>
      </c>
      <c r="E2276" s="160">
        <v>1621000000</v>
      </c>
      <c r="F2276" s="96" t="s">
        <v>2234</v>
      </c>
      <c r="G2276" s="97">
        <v>50</v>
      </c>
      <c r="H2276" s="95">
        <v>473.5</v>
      </c>
      <c r="I2276" s="58">
        <v>150010020000</v>
      </c>
      <c r="J2276" s="58" t="s">
        <v>19</v>
      </c>
      <c r="K2276" s="99"/>
      <c r="L2276" s="100"/>
    </row>
    <row r="2277" s="2" customFormat="1" spans="1:12">
      <c r="A2277" s="57" t="s">
        <v>474</v>
      </c>
      <c r="B2277" s="58" t="s">
        <v>15</v>
      </c>
      <c r="C2277" s="58">
        <v>548</v>
      </c>
      <c r="D2277" s="72">
        <v>33903200000</v>
      </c>
      <c r="E2277" s="160">
        <v>1621000000</v>
      </c>
      <c r="F2277" s="96" t="s">
        <v>2235</v>
      </c>
      <c r="G2277" s="97">
        <v>550000</v>
      </c>
      <c r="H2277" s="95">
        <v>33000</v>
      </c>
      <c r="I2277" s="58">
        <v>150010020000</v>
      </c>
      <c r="J2277" s="58" t="s">
        <v>19</v>
      </c>
      <c r="K2277" s="99"/>
      <c r="L2277" s="100"/>
    </row>
    <row r="2278" s="2" customFormat="1" spans="1:12">
      <c r="A2278" s="57" t="s">
        <v>474</v>
      </c>
      <c r="B2278" s="58" t="s">
        <v>15</v>
      </c>
      <c r="C2278" s="58">
        <v>548</v>
      </c>
      <c r="D2278" s="72">
        <v>33903200000</v>
      </c>
      <c r="E2278" s="160">
        <v>1621000000</v>
      </c>
      <c r="F2278" s="96" t="s">
        <v>2236</v>
      </c>
      <c r="G2278" s="97">
        <v>1000</v>
      </c>
      <c r="H2278" s="95">
        <v>4400</v>
      </c>
      <c r="I2278" s="58">
        <v>150010020000</v>
      </c>
      <c r="J2278" s="58" t="s">
        <v>19</v>
      </c>
      <c r="K2278" s="99"/>
      <c r="L2278" s="100"/>
    </row>
    <row r="2279" s="2" customFormat="1" spans="1:12">
      <c r="A2279" s="57" t="s">
        <v>474</v>
      </c>
      <c r="B2279" s="58" t="s">
        <v>15</v>
      </c>
      <c r="C2279" s="58">
        <v>548</v>
      </c>
      <c r="D2279" s="72">
        <v>33903200000</v>
      </c>
      <c r="E2279" s="160">
        <v>1621000000</v>
      </c>
      <c r="F2279" s="96" t="s">
        <v>2237</v>
      </c>
      <c r="G2279" s="97">
        <v>30000</v>
      </c>
      <c r="H2279" s="95">
        <v>4149</v>
      </c>
      <c r="I2279" s="58">
        <v>150010020000</v>
      </c>
      <c r="J2279" s="58" t="s">
        <v>19</v>
      </c>
      <c r="K2279" s="99"/>
      <c r="L2279" s="100"/>
    </row>
    <row r="2280" s="9" customFormat="1" spans="1:12">
      <c r="A2280" s="43" t="s">
        <v>474</v>
      </c>
      <c r="B2280" s="71" t="s">
        <v>15</v>
      </c>
      <c r="C2280" s="71">
        <v>548</v>
      </c>
      <c r="D2280" s="72">
        <v>33903200000</v>
      </c>
      <c r="E2280" s="160">
        <v>2621000000</v>
      </c>
      <c r="F2280" s="39" t="s">
        <v>2238</v>
      </c>
      <c r="G2280" s="172">
        <v>250000</v>
      </c>
      <c r="H2280" s="120">
        <v>49625</v>
      </c>
      <c r="I2280" s="71">
        <v>150010020000</v>
      </c>
      <c r="J2280" s="71" t="s">
        <v>19</v>
      </c>
      <c r="K2280" s="176"/>
      <c r="L2280" s="177"/>
    </row>
    <row r="2281" s="9" customFormat="1" spans="1:12">
      <c r="A2281" s="43" t="s">
        <v>474</v>
      </c>
      <c r="B2281" s="71" t="s">
        <v>15</v>
      </c>
      <c r="C2281" s="71">
        <v>548</v>
      </c>
      <c r="D2281" s="72">
        <v>33903200000</v>
      </c>
      <c r="E2281" s="160">
        <v>2621000000</v>
      </c>
      <c r="F2281" s="39" t="s">
        <v>2239</v>
      </c>
      <c r="G2281" s="172">
        <v>300000</v>
      </c>
      <c r="H2281" s="120">
        <v>7500</v>
      </c>
      <c r="I2281" s="71">
        <v>150010020000</v>
      </c>
      <c r="J2281" s="71" t="s">
        <v>19</v>
      </c>
      <c r="K2281" s="176"/>
      <c r="L2281" s="177"/>
    </row>
    <row r="2282" s="9" customFormat="1" spans="1:12">
      <c r="A2282" s="43" t="s">
        <v>474</v>
      </c>
      <c r="B2282" s="71" t="s">
        <v>15</v>
      </c>
      <c r="C2282" s="71">
        <v>548</v>
      </c>
      <c r="D2282" s="72">
        <v>33903200000</v>
      </c>
      <c r="E2282" s="160">
        <v>2621000000</v>
      </c>
      <c r="F2282" s="39" t="s">
        <v>2240</v>
      </c>
      <c r="G2282" s="172">
        <v>240000</v>
      </c>
      <c r="H2282" s="120">
        <v>8280</v>
      </c>
      <c r="I2282" s="71">
        <v>150010020000</v>
      </c>
      <c r="J2282" s="71" t="s">
        <v>19</v>
      </c>
      <c r="K2282" s="176"/>
      <c r="L2282" s="177"/>
    </row>
    <row r="2283" s="9" customFormat="1" spans="1:12">
      <c r="A2283" s="43" t="s">
        <v>474</v>
      </c>
      <c r="B2283" s="71" t="s">
        <v>15</v>
      </c>
      <c r="C2283" s="71">
        <v>548</v>
      </c>
      <c r="D2283" s="72">
        <v>33903200000</v>
      </c>
      <c r="E2283" s="160">
        <v>2621000000</v>
      </c>
      <c r="F2283" s="39" t="s">
        <v>2241</v>
      </c>
      <c r="G2283" s="172">
        <v>150000</v>
      </c>
      <c r="H2283" s="120">
        <v>3600</v>
      </c>
      <c r="I2283" s="71">
        <v>150010020000</v>
      </c>
      <c r="J2283" s="71" t="s">
        <v>19</v>
      </c>
      <c r="K2283" s="176"/>
      <c r="L2283" s="177"/>
    </row>
    <row r="2284" s="9" customFormat="1" spans="1:12">
      <c r="A2284" s="43" t="s">
        <v>474</v>
      </c>
      <c r="B2284" s="71" t="s">
        <v>15</v>
      </c>
      <c r="C2284" s="71">
        <v>548</v>
      </c>
      <c r="D2284" s="72">
        <v>33903200000</v>
      </c>
      <c r="E2284" s="160">
        <v>2621000000</v>
      </c>
      <c r="F2284" s="39" t="s">
        <v>2242</v>
      </c>
      <c r="G2284" s="172">
        <v>780000</v>
      </c>
      <c r="H2284" s="120">
        <v>17004</v>
      </c>
      <c r="I2284" s="71">
        <v>150010020000</v>
      </c>
      <c r="J2284" s="71" t="s">
        <v>19</v>
      </c>
      <c r="K2284" s="176"/>
      <c r="L2284" s="177"/>
    </row>
    <row r="2285" s="2" customFormat="1" spans="1:12">
      <c r="A2285" s="57" t="s">
        <v>91</v>
      </c>
      <c r="B2285" s="58" t="s">
        <v>15</v>
      </c>
      <c r="C2285" s="58">
        <v>549</v>
      </c>
      <c r="D2285" s="62">
        <v>33903900000</v>
      </c>
      <c r="E2285" s="42">
        <v>150010020000</v>
      </c>
      <c r="F2285" s="57" t="s">
        <v>2243</v>
      </c>
      <c r="G2285" s="64">
        <v>4</v>
      </c>
      <c r="H2285" s="95">
        <v>4000</v>
      </c>
      <c r="I2285" s="58" t="s">
        <v>18</v>
      </c>
      <c r="J2285" s="58" t="s">
        <v>1193</v>
      </c>
      <c r="K2285" s="99"/>
      <c r="L2285" s="100"/>
    </row>
    <row r="2286" s="2" customFormat="1" spans="1:12">
      <c r="A2286" s="57" t="s">
        <v>91</v>
      </c>
      <c r="B2286" s="58" t="s">
        <v>15</v>
      </c>
      <c r="C2286" s="58">
        <v>549</v>
      </c>
      <c r="D2286" s="62">
        <v>33903900000</v>
      </c>
      <c r="E2286" s="42">
        <v>150010020000</v>
      </c>
      <c r="F2286" s="57" t="s">
        <v>2244</v>
      </c>
      <c r="G2286" s="64">
        <v>5</v>
      </c>
      <c r="H2286" s="95">
        <v>26000</v>
      </c>
      <c r="I2286" s="58" t="s">
        <v>18</v>
      </c>
      <c r="J2286" s="58" t="s">
        <v>1193</v>
      </c>
      <c r="K2286" s="99"/>
      <c r="L2286" s="100"/>
    </row>
    <row r="2287" s="2" customFormat="1" spans="1:12">
      <c r="A2287" s="57" t="s">
        <v>474</v>
      </c>
      <c r="B2287" s="58" t="s">
        <v>15</v>
      </c>
      <c r="C2287" s="58">
        <v>550</v>
      </c>
      <c r="D2287" s="62">
        <v>33909100000</v>
      </c>
      <c r="E2287" s="59">
        <v>150010020000</v>
      </c>
      <c r="F2287" s="57" t="s">
        <v>2245</v>
      </c>
      <c r="G2287" s="64">
        <v>180</v>
      </c>
      <c r="H2287" s="95">
        <v>126</v>
      </c>
      <c r="I2287" s="58" t="s">
        <v>18</v>
      </c>
      <c r="J2287" s="58" t="s">
        <v>19</v>
      </c>
      <c r="L2287" s="100"/>
    </row>
    <row r="2288" s="2" customFormat="1" spans="1:12">
      <c r="A2288" s="57" t="s">
        <v>474</v>
      </c>
      <c r="B2288" s="58" t="s">
        <v>15</v>
      </c>
      <c r="C2288" s="58">
        <v>550</v>
      </c>
      <c r="D2288" s="62">
        <v>33909100000</v>
      </c>
      <c r="E2288" s="59">
        <v>150010020000</v>
      </c>
      <c r="F2288" s="57" t="s">
        <v>2246</v>
      </c>
      <c r="G2288" s="64">
        <v>3240</v>
      </c>
      <c r="H2288" s="95">
        <v>4452.41</v>
      </c>
      <c r="I2288" s="58" t="s">
        <v>18</v>
      </c>
      <c r="J2288" s="58" t="s">
        <v>19</v>
      </c>
      <c r="L2288" s="100"/>
    </row>
    <row r="2289" s="2" customFormat="1" spans="1:12">
      <c r="A2289" s="57" t="s">
        <v>474</v>
      </c>
      <c r="B2289" s="58" t="s">
        <v>15</v>
      </c>
      <c r="C2289" s="58">
        <v>550</v>
      </c>
      <c r="D2289" s="62">
        <v>33909100000</v>
      </c>
      <c r="E2289" s="59">
        <v>150010020000</v>
      </c>
      <c r="F2289" s="57" t="s">
        <v>2247</v>
      </c>
      <c r="G2289" s="64">
        <v>720</v>
      </c>
      <c r="H2289" s="95">
        <v>783.94</v>
      </c>
      <c r="I2289" s="58" t="s">
        <v>18</v>
      </c>
      <c r="J2289" s="58" t="s">
        <v>19</v>
      </c>
      <c r="L2289" s="100"/>
    </row>
    <row r="2290" s="2" customFormat="1" spans="1:12">
      <c r="A2290" s="57" t="s">
        <v>474</v>
      </c>
      <c r="B2290" s="58" t="s">
        <v>15</v>
      </c>
      <c r="C2290" s="58">
        <v>550</v>
      </c>
      <c r="D2290" s="62">
        <v>33909100000</v>
      </c>
      <c r="E2290" s="59">
        <v>150010020000</v>
      </c>
      <c r="F2290" s="57" t="s">
        <v>2248</v>
      </c>
      <c r="G2290" s="64">
        <v>1440</v>
      </c>
      <c r="H2290" s="95">
        <v>604.8</v>
      </c>
      <c r="I2290" s="58" t="s">
        <v>18</v>
      </c>
      <c r="J2290" s="58" t="s">
        <v>19</v>
      </c>
      <c r="L2290" s="100"/>
    </row>
    <row r="2291" s="2" customFormat="1" spans="1:12">
      <c r="A2291" s="57" t="s">
        <v>474</v>
      </c>
      <c r="B2291" s="58" t="s">
        <v>15</v>
      </c>
      <c r="C2291" s="58">
        <v>550</v>
      </c>
      <c r="D2291" s="62">
        <v>33909100000</v>
      </c>
      <c r="E2291" s="59">
        <v>150010020000</v>
      </c>
      <c r="F2291" s="57" t="s">
        <v>2249</v>
      </c>
      <c r="G2291" s="64">
        <v>720</v>
      </c>
      <c r="H2291" s="95">
        <v>382.32</v>
      </c>
      <c r="I2291" s="58" t="s">
        <v>18</v>
      </c>
      <c r="J2291" s="58" t="s">
        <v>19</v>
      </c>
      <c r="L2291" s="100"/>
    </row>
    <row r="2292" s="2" customFormat="1" spans="1:12">
      <c r="A2292" s="57" t="s">
        <v>474</v>
      </c>
      <c r="B2292" s="58" t="s">
        <v>15</v>
      </c>
      <c r="C2292" s="58">
        <v>550</v>
      </c>
      <c r="D2292" s="62">
        <v>33909100000</v>
      </c>
      <c r="E2292" s="59">
        <v>150010020000</v>
      </c>
      <c r="F2292" s="57" t="s">
        <v>2250</v>
      </c>
      <c r="G2292" s="64">
        <v>180</v>
      </c>
      <c r="H2292" s="95">
        <v>163.8</v>
      </c>
      <c r="I2292" s="58" t="s">
        <v>18</v>
      </c>
      <c r="J2292" s="58" t="s">
        <v>19</v>
      </c>
      <c r="L2292" s="100"/>
    </row>
    <row r="2293" s="2" customFormat="1" spans="1:12">
      <c r="A2293" s="57" t="s">
        <v>474</v>
      </c>
      <c r="B2293" s="58" t="s">
        <v>15</v>
      </c>
      <c r="C2293" s="58">
        <v>550</v>
      </c>
      <c r="D2293" s="62">
        <v>33909100000</v>
      </c>
      <c r="E2293" s="59">
        <v>150010020000</v>
      </c>
      <c r="F2293" s="57" t="s">
        <v>2251</v>
      </c>
      <c r="G2293" s="64">
        <v>48</v>
      </c>
      <c r="H2293" s="95">
        <v>15249.6</v>
      </c>
      <c r="I2293" s="58" t="s">
        <v>18</v>
      </c>
      <c r="J2293" s="58" t="s">
        <v>19</v>
      </c>
      <c r="L2293" s="100"/>
    </row>
    <row r="2294" s="2" customFormat="1" spans="1:12">
      <c r="A2294" s="57" t="s">
        <v>474</v>
      </c>
      <c r="B2294" s="58" t="s">
        <v>15</v>
      </c>
      <c r="C2294" s="58">
        <v>550</v>
      </c>
      <c r="D2294" s="62">
        <v>33909100000</v>
      </c>
      <c r="E2294" s="59">
        <v>150010020000</v>
      </c>
      <c r="F2294" s="57" t="s">
        <v>2252</v>
      </c>
      <c r="G2294" s="64">
        <v>24</v>
      </c>
      <c r="H2294" s="95">
        <v>684.24</v>
      </c>
      <c r="I2294" s="58" t="s">
        <v>18</v>
      </c>
      <c r="J2294" s="58" t="s">
        <v>19</v>
      </c>
      <c r="L2294" s="100"/>
    </row>
    <row r="2295" s="2" customFormat="1" spans="1:12">
      <c r="A2295" s="57" t="s">
        <v>474</v>
      </c>
      <c r="B2295" s="58" t="s">
        <v>15</v>
      </c>
      <c r="C2295" s="58">
        <v>550</v>
      </c>
      <c r="D2295" s="62">
        <v>33909100000</v>
      </c>
      <c r="E2295" s="59">
        <v>150010020000</v>
      </c>
      <c r="F2295" s="57" t="s">
        <v>2253</v>
      </c>
      <c r="G2295" s="64">
        <v>12</v>
      </c>
      <c r="H2295" s="95">
        <v>405</v>
      </c>
      <c r="I2295" s="58" t="s">
        <v>18</v>
      </c>
      <c r="J2295" s="58" t="s">
        <v>19</v>
      </c>
      <c r="L2295" s="100"/>
    </row>
    <row r="2296" s="2" customFormat="1" spans="1:12">
      <c r="A2296" s="57" t="s">
        <v>474</v>
      </c>
      <c r="B2296" s="58" t="s">
        <v>15</v>
      </c>
      <c r="C2296" s="58">
        <v>550</v>
      </c>
      <c r="D2296" s="62">
        <v>33909100000</v>
      </c>
      <c r="E2296" s="59">
        <v>150010020000</v>
      </c>
      <c r="F2296" s="57" t="s">
        <v>2254</v>
      </c>
      <c r="G2296" s="64">
        <v>12</v>
      </c>
      <c r="H2296" s="95">
        <v>278.88</v>
      </c>
      <c r="I2296" s="58" t="s">
        <v>18</v>
      </c>
      <c r="J2296" s="58" t="s">
        <v>19</v>
      </c>
      <c r="L2296" s="100"/>
    </row>
    <row r="2297" s="2" customFormat="1" spans="1:12">
      <c r="A2297" s="57" t="s">
        <v>474</v>
      </c>
      <c r="B2297" s="58" t="s">
        <v>15</v>
      </c>
      <c r="C2297" s="58">
        <v>550</v>
      </c>
      <c r="D2297" s="62">
        <v>33909100000</v>
      </c>
      <c r="E2297" s="59">
        <v>150010020000</v>
      </c>
      <c r="F2297" s="57" t="s">
        <v>2255</v>
      </c>
      <c r="G2297" s="64">
        <v>12</v>
      </c>
      <c r="H2297" s="95">
        <v>948.12</v>
      </c>
      <c r="I2297" s="58" t="s">
        <v>18</v>
      </c>
      <c r="J2297" s="58" t="s">
        <v>19</v>
      </c>
      <c r="L2297" s="100"/>
    </row>
    <row r="2298" s="2" customFormat="1" spans="1:12">
      <c r="A2298" s="57" t="s">
        <v>474</v>
      </c>
      <c r="B2298" s="58" t="s">
        <v>15</v>
      </c>
      <c r="C2298" s="58">
        <v>550</v>
      </c>
      <c r="D2298" s="62">
        <v>33909100000</v>
      </c>
      <c r="E2298" s="59">
        <v>150010020000</v>
      </c>
      <c r="F2298" s="57" t="s">
        <v>2256</v>
      </c>
      <c r="G2298" s="64">
        <v>12</v>
      </c>
      <c r="H2298" s="95">
        <v>661.2</v>
      </c>
      <c r="I2298" s="58" t="s">
        <v>18</v>
      </c>
      <c r="J2298" s="58" t="s">
        <v>19</v>
      </c>
      <c r="L2298" s="100"/>
    </row>
    <row r="2299" s="2" customFormat="1" spans="1:12">
      <c r="A2299" s="57" t="s">
        <v>474</v>
      </c>
      <c r="B2299" s="58" t="s">
        <v>15</v>
      </c>
      <c r="C2299" s="58">
        <v>550</v>
      </c>
      <c r="D2299" s="62">
        <v>33909100000</v>
      </c>
      <c r="E2299" s="59">
        <v>150010020000</v>
      </c>
      <c r="F2299" s="57" t="s">
        <v>2257</v>
      </c>
      <c r="G2299" s="64">
        <v>360</v>
      </c>
      <c r="H2299" s="95">
        <v>111.6</v>
      </c>
      <c r="I2299" s="58" t="s">
        <v>18</v>
      </c>
      <c r="J2299" s="58" t="s">
        <v>19</v>
      </c>
      <c r="L2299" s="100"/>
    </row>
    <row r="2300" s="2" customFormat="1" spans="1:12">
      <c r="A2300" s="57" t="s">
        <v>474</v>
      </c>
      <c r="B2300" s="58" t="s">
        <v>15</v>
      </c>
      <c r="C2300" s="58">
        <v>550</v>
      </c>
      <c r="D2300" s="62">
        <v>33909100000</v>
      </c>
      <c r="E2300" s="59">
        <v>150010020000</v>
      </c>
      <c r="F2300" s="57" t="s">
        <v>2258</v>
      </c>
      <c r="G2300" s="64">
        <v>1440</v>
      </c>
      <c r="H2300" s="95">
        <v>2894.4</v>
      </c>
      <c r="I2300" s="58" t="s">
        <v>18</v>
      </c>
      <c r="J2300" s="58" t="s">
        <v>19</v>
      </c>
      <c r="L2300" s="100"/>
    </row>
    <row r="2301" s="2" customFormat="1" spans="1:12">
      <c r="A2301" s="57" t="s">
        <v>474</v>
      </c>
      <c r="B2301" s="58" t="s">
        <v>92</v>
      </c>
      <c r="C2301" s="58">
        <v>550</v>
      </c>
      <c r="D2301" s="62">
        <v>33909100000</v>
      </c>
      <c r="E2301" s="59">
        <v>150010020000</v>
      </c>
      <c r="F2301" s="57" t="s">
        <v>2259</v>
      </c>
      <c r="G2301" s="64">
        <v>1440</v>
      </c>
      <c r="H2301" s="95">
        <v>1886.4</v>
      </c>
      <c r="I2301" s="58" t="s">
        <v>18</v>
      </c>
      <c r="J2301" s="58" t="s">
        <v>19</v>
      </c>
      <c r="L2301" s="100"/>
    </row>
    <row r="2302" s="2" customFormat="1" spans="1:12">
      <c r="A2302" s="57" t="s">
        <v>474</v>
      </c>
      <c r="B2302" s="58" t="s">
        <v>92</v>
      </c>
      <c r="C2302" s="58">
        <v>550</v>
      </c>
      <c r="D2302" s="62">
        <v>33909100000</v>
      </c>
      <c r="E2302" s="59">
        <v>150010020000</v>
      </c>
      <c r="F2302" s="57" t="s">
        <v>2260</v>
      </c>
      <c r="G2302" s="64">
        <v>480</v>
      </c>
      <c r="H2302" s="95">
        <v>369.6</v>
      </c>
      <c r="I2302" s="58" t="s">
        <v>18</v>
      </c>
      <c r="J2302" s="58" t="s">
        <v>19</v>
      </c>
      <c r="L2302" s="100"/>
    </row>
    <row r="2303" s="2" customFormat="1" spans="1:12">
      <c r="A2303" s="57" t="s">
        <v>474</v>
      </c>
      <c r="B2303" s="58" t="s">
        <v>15</v>
      </c>
      <c r="C2303" s="58">
        <v>550</v>
      </c>
      <c r="D2303" s="62">
        <v>33909100000</v>
      </c>
      <c r="E2303" s="59">
        <v>150010020000</v>
      </c>
      <c r="F2303" s="57" t="s">
        <v>2261</v>
      </c>
      <c r="G2303" s="64">
        <v>1080</v>
      </c>
      <c r="H2303" s="95">
        <v>401</v>
      </c>
      <c r="I2303" s="58" t="s">
        <v>18</v>
      </c>
      <c r="J2303" s="58" t="s">
        <v>19</v>
      </c>
      <c r="L2303" s="100"/>
    </row>
    <row r="2304" s="2" customFormat="1" spans="1:12">
      <c r="A2304" s="57" t="s">
        <v>474</v>
      </c>
      <c r="B2304" s="58" t="s">
        <v>15</v>
      </c>
      <c r="C2304" s="58">
        <v>550</v>
      </c>
      <c r="D2304" s="62">
        <v>33909100000</v>
      </c>
      <c r="E2304" s="59">
        <v>150010020000</v>
      </c>
      <c r="F2304" s="57" t="s">
        <v>2262</v>
      </c>
      <c r="G2304" s="64">
        <v>1440</v>
      </c>
      <c r="H2304" s="95">
        <v>5313.6</v>
      </c>
      <c r="I2304" s="58" t="s">
        <v>18</v>
      </c>
      <c r="J2304" s="58" t="s">
        <v>19</v>
      </c>
      <c r="L2304" s="100"/>
    </row>
    <row r="2305" s="2" customFormat="1" spans="1:12">
      <c r="A2305" s="57" t="s">
        <v>474</v>
      </c>
      <c r="B2305" s="58" t="s">
        <v>15</v>
      </c>
      <c r="C2305" s="58">
        <v>550</v>
      </c>
      <c r="D2305" s="62">
        <v>33909100000</v>
      </c>
      <c r="E2305" s="59">
        <v>150010020000</v>
      </c>
      <c r="F2305" s="57" t="s">
        <v>2263</v>
      </c>
      <c r="G2305" s="64">
        <v>360</v>
      </c>
      <c r="H2305" s="95">
        <v>795.6</v>
      </c>
      <c r="I2305" s="58" t="s">
        <v>18</v>
      </c>
      <c r="J2305" s="58" t="s">
        <v>19</v>
      </c>
      <c r="L2305" s="100"/>
    </row>
    <row r="2306" s="2" customFormat="1" spans="1:12">
      <c r="A2306" s="57" t="s">
        <v>474</v>
      </c>
      <c r="B2306" s="58" t="s">
        <v>15</v>
      </c>
      <c r="C2306" s="58">
        <v>550</v>
      </c>
      <c r="D2306" s="62">
        <v>33909100000</v>
      </c>
      <c r="E2306" s="59">
        <v>150010020000</v>
      </c>
      <c r="F2306" s="57" t="s">
        <v>2264</v>
      </c>
      <c r="G2306" s="64">
        <v>180</v>
      </c>
      <c r="H2306" s="95">
        <v>1092.39</v>
      </c>
      <c r="I2306" s="58" t="s">
        <v>18</v>
      </c>
      <c r="J2306" s="58" t="s">
        <v>19</v>
      </c>
      <c r="L2306" s="100"/>
    </row>
    <row r="2307" s="2" customFormat="1" spans="1:12">
      <c r="A2307" s="57" t="s">
        <v>474</v>
      </c>
      <c r="B2307" s="58" t="s">
        <v>15</v>
      </c>
      <c r="C2307" s="58">
        <v>550</v>
      </c>
      <c r="D2307" s="62">
        <v>33909100000</v>
      </c>
      <c r="E2307" s="59">
        <v>150010020000</v>
      </c>
      <c r="F2307" s="57" t="s">
        <v>2265</v>
      </c>
      <c r="G2307" s="64">
        <v>720</v>
      </c>
      <c r="H2307" s="95">
        <v>1159.2</v>
      </c>
      <c r="I2307" s="58" t="s">
        <v>18</v>
      </c>
      <c r="J2307" s="58" t="s">
        <v>19</v>
      </c>
      <c r="L2307" s="100"/>
    </row>
    <row r="2308" s="2" customFormat="1" spans="1:12">
      <c r="A2308" s="57" t="s">
        <v>474</v>
      </c>
      <c r="B2308" s="58" t="s">
        <v>15</v>
      </c>
      <c r="C2308" s="58">
        <v>550</v>
      </c>
      <c r="D2308" s="62">
        <v>33909100000</v>
      </c>
      <c r="E2308" s="59">
        <v>150010020000</v>
      </c>
      <c r="F2308" s="57" t="s">
        <v>2266</v>
      </c>
      <c r="G2308" s="64">
        <v>2</v>
      </c>
      <c r="H2308" s="95">
        <v>1474.04</v>
      </c>
      <c r="I2308" s="58" t="s">
        <v>18</v>
      </c>
      <c r="J2308" s="58" t="s">
        <v>19</v>
      </c>
      <c r="L2308" s="100"/>
    </row>
    <row r="2309" s="2" customFormat="1" spans="1:12">
      <c r="A2309" s="57" t="s">
        <v>474</v>
      </c>
      <c r="B2309" s="58" t="s">
        <v>15</v>
      </c>
      <c r="C2309" s="58">
        <v>550</v>
      </c>
      <c r="D2309" s="62">
        <v>33909100000</v>
      </c>
      <c r="E2309" s="59">
        <v>150010020000</v>
      </c>
      <c r="F2309" s="57" t="s">
        <v>2267</v>
      </c>
      <c r="G2309" s="64">
        <v>360</v>
      </c>
      <c r="H2309" s="95">
        <v>446.4</v>
      </c>
      <c r="I2309" s="58" t="s">
        <v>18</v>
      </c>
      <c r="J2309" s="58" t="s">
        <v>19</v>
      </c>
      <c r="L2309" s="100"/>
    </row>
    <row r="2310" s="2" customFormat="1" spans="1:12">
      <c r="A2310" s="57" t="s">
        <v>474</v>
      </c>
      <c r="B2310" s="58" t="s">
        <v>15</v>
      </c>
      <c r="C2310" s="58">
        <v>550</v>
      </c>
      <c r="D2310" s="62">
        <v>33909100000</v>
      </c>
      <c r="E2310" s="59">
        <v>150010020000</v>
      </c>
      <c r="F2310" s="57" t="s">
        <v>2268</v>
      </c>
      <c r="G2310" s="64">
        <v>12</v>
      </c>
      <c r="H2310" s="95">
        <v>481.8</v>
      </c>
      <c r="I2310" s="58" t="s">
        <v>18</v>
      </c>
      <c r="J2310" s="58" t="s">
        <v>19</v>
      </c>
      <c r="L2310" s="100"/>
    </row>
    <row r="2311" s="2" customFormat="1" spans="1:12">
      <c r="A2311" s="57" t="s">
        <v>474</v>
      </c>
      <c r="B2311" s="58" t="s">
        <v>15</v>
      </c>
      <c r="C2311" s="58">
        <v>550</v>
      </c>
      <c r="D2311" s="62">
        <v>33909100000</v>
      </c>
      <c r="E2311" s="59">
        <v>150010020000</v>
      </c>
      <c r="F2311" s="57" t="s">
        <v>2269</v>
      </c>
      <c r="G2311" s="64">
        <v>12</v>
      </c>
      <c r="H2311" s="95">
        <v>691.68</v>
      </c>
      <c r="I2311" s="58" t="s">
        <v>18</v>
      </c>
      <c r="J2311" s="58" t="s">
        <v>19</v>
      </c>
      <c r="L2311" s="100"/>
    </row>
    <row r="2312" s="2" customFormat="1" spans="1:12">
      <c r="A2312" s="57" t="s">
        <v>474</v>
      </c>
      <c r="B2312" s="58" t="s">
        <v>15</v>
      </c>
      <c r="C2312" s="58">
        <v>550</v>
      </c>
      <c r="D2312" s="62">
        <v>33909100000</v>
      </c>
      <c r="E2312" s="59">
        <v>150010020000</v>
      </c>
      <c r="F2312" s="57" t="s">
        <v>2270</v>
      </c>
      <c r="G2312" s="64">
        <v>1440</v>
      </c>
      <c r="H2312" s="95">
        <v>3167.86</v>
      </c>
      <c r="I2312" s="58" t="s">
        <v>18</v>
      </c>
      <c r="J2312" s="58" t="s">
        <v>19</v>
      </c>
      <c r="L2312" s="100"/>
    </row>
    <row r="2313" s="2" customFormat="1" spans="1:12">
      <c r="A2313" s="57" t="s">
        <v>474</v>
      </c>
      <c r="B2313" s="58" t="s">
        <v>15</v>
      </c>
      <c r="C2313" s="58">
        <v>550</v>
      </c>
      <c r="D2313" s="62">
        <v>33909100000</v>
      </c>
      <c r="E2313" s="59">
        <v>150010020000</v>
      </c>
      <c r="F2313" s="57" t="s">
        <v>2271</v>
      </c>
      <c r="G2313" s="64">
        <v>360</v>
      </c>
      <c r="H2313" s="95">
        <v>1008</v>
      </c>
      <c r="I2313" s="58" t="s">
        <v>18</v>
      </c>
      <c r="J2313" s="58" t="s">
        <v>19</v>
      </c>
      <c r="L2313" s="100"/>
    </row>
    <row r="2314" s="2" customFormat="1" spans="1:12">
      <c r="A2314" s="57" t="s">
        <v>474</v>
      </c>
      <c r="B2314" s="58" t="s">
        <v>15</v>
      </c>
      <c r="C2314" s="58">
        <v>550</v>
      </c>
      <c r="D2314" s="62">
        <v>33909100000</v>
      </c>
      <c r="E2314" s="59">
        <v>150010020000</v>
      </c>
      <c r="F2314" s="57" t="s">
        <v>2272</v>
      </c>
      <c r="G2314" s="64">
        <v>540</v>
      </c>
      <c r="H2314" s="95">
        <v>12258</v>
      </c>
      <c r="I2314" s="58" t="s">
        <v>18</v>
      </c>
      <c r="J2314" s="58" t="s">
        <v>19</v>
      </c>
      <c r="L2314" s="100"/>
    </row>
    <row r="2315" s="2" customFormat="1" spans="1:12">
      <c r="A2315" s="57" t="s">
        <v>474</v>
      </c>
      <c r="B2315" s="58" t="s">
        <v>15</v>
      </c>
      <c r="C2315" s="58">
        <v>550</v>
      </c>
      <c r="D2315" s="62">
        <v>33909100000</v>
      </c>
      <c r="E2315" s="59">
        <v>150010020000</v>
      </c>
      <c r="F2315" s="57" t="s">
        <v>2273</v>
      </c>
      <c r="G2315" s="64">
        <v>360</v>
      </c>
      <c r="H2315" s="95">
        <v>556.78</v>
      </c>
      <c r="I2315" s="58" t="s">
        <v>18</v>
      </c>
      <c r="J2315" s="58" t="s">
        <v>19</v>
      </c>
      <c r="L2315" s="100"/>
    </row>
    <row r="2316" s="2" customFormat="1" spans="1:12">
      <c r="A2316" s="57" t="s">
        <v>474</v>
      </c>
      <c r="B2316" s="58" t="s">
        <v>15</v>
      </c>
      <c r="C2316" s="58">
        <v>550</v>
      </c>
      <c r="D2316" s="62">
        <v>33909100000</v>
      </c>
      <c r="E2316" s="59">
        <v>150010020000</v>
      </c>
      <c r="F2316" s="57" t="s">
        <v>2274</v>
      </c>
      <c r="G2316" s="64">
        <v>55</v>
      </c>
      <c r="H2316" s="95">
        <v>1987.15</v>
      </c>
      <c r="I2316" s="58" t="s">
        <v>18</v>
      </c>
      <c r="J2316" s="58" t="s">
        <v>19</v>
      </c>
      <c r="L2316" s="100"/>
    </row>
    <row r="2317" s="2" customFormat="1" spans="1:12">
      <c r="A2317" s="57" t="s">
        <v>474</v>
      </c>
      <c r="B2317" s="58" t="s">
        <v>15</v>
      </c>
      <c r="C2317" s="58">
        <v>550</v>
      </c>
      <c r="D2317" s="62">
        <v>33909100000</v>
      </c>
      <c r="E2317" s="59">
        <v>150010020000</v>
      </c>
      <c r="F2317" s="57" t="s">
        <v>2275</v>
      </c>
      <c r="G2317" s="64">
        <v>180</v>
      </c>
      <c r="H2317" s="95">
        <v>61.2</v>
      </c>
      <c r="I2317" s="58" t="s">
        <v>18</v>
      </c>
      <c r="J2317" s="58" t="s">
        <v>19</v>
      </c>
      <c r="L2317" s="100"/>
    </row>
    <row r="2318" s="2" customFormat="1" spans="1:12">
      <c r="A2318" s="57" t="s">
        <v>474</v>
      </c>
      <c r="B2318" s="58" t="s">
        <v>15</v>
      </c>
      <c r="C2318" s="58">
        <v>550</v>
      </c>
      <c r="D2318" s="62">
        <v>33909100000</v>
      </c>
      <c r="E2318" s="59">
        <v>150010020000</v>
      </c>
      <c r="F2318" s="57" t="s">
        <v>2276</v>
      </c>
      <c r="G2318" s="64">
        <v>360</v>
      </c>
      <c r="H2318" s="95">
        <v>1109.7</v>
      </c>
      <c r="I2318" s="58" t="s">
        <v>18</v>
      </c>
      <c r="J2318" s="58" t="s">
        <v>19</v>
      </c>
      <c r="L2318" s="100"/>
    </row>
    <row r="2319" s="2" customFormat="1" spans="1:12">
      <c r="A2319" s="57" t="s">
        <v>474</v>
      </c>
      <c r="B2319" s="58" t="s">
        <v>15</v>
      </c>
      <c r="C2319" s="58">
        <v>550</v>
      </c>
      <c r="D2319" s="62">
        <v>33909100000</v>
      </c>
      <c r="E2319" s="59">
        <v>150010020000</v>
      </c>
      <c r="F2319" s="57" t="s">
        <v>2277</v>
      </c>
      <c r="G2319" s="64">
        <v>1140</v>
      </c>
      <c r="H2319" s="95">
        <v>2445.3</v>
      </c>
      <c r="I2319" s="58" t="s">
        <v>18</v>
      </c>
      <c r="J2319" s="58" t="s">
        <v>19</v>
      </c>
      <c r="L2319" s="100"/>
    </row>
    <row r="2320" s="2" customFormat="1" spans="1:12">
      <c r="A2320" s="57" t="s">
        <v>474</v>
      </c>
      <c r="B2320" s="58" t="s">
        <v>15</v>
      </c>
      <c r="C2320" s="58">
        <v>550</v>
      </c>
      <c r="D2320" s="62">
        <v>33909100000</v>
      </c>
      <c r="E2320" s="59">
        <v>150010020000</v>
      </c>
      <c r="F2320" s="57" t="s">
        <v>2278</v>
      </c>
      <c r="G2320" s="64">
        <v>12</v>
      </c>
      <c r="H2320" s="95">
        <v>175.68</v>
      </c>
      <c r="I2320" s="58" t="s">
        <v>18</v>
      </c>
      <c r="J2320" s="58" t="s">
        <v>19</v>
      </c>
      <c r="L2320" s="100"/>
    </row>
    <row r="2321" s="2" customFormat="1" spans="1:12">
      <c r="A2321" s="57" t="s">
        <v>474</v>
      </c>
      <c r="B2321" s="58" t="s">
        <v>15</v>
      </c>
      <c r="C2321" s="58">
        <v>550</v>
      </c>
      <c r="D2321" s="62">
        <v>33909100000</v>
      </c>
      <c r="E2321" s="59">
        <v>150010020000</v>
      </c>
      <c r="F2321" s="57" t="s">
        <v>2279</v>
      </c>
      <c r="G2321" s="64">
        <v>24</v>
      </c>
      <c r="H2321" s="95">
        <v>3365.76</v>
      </c>
      <c r="I2321" s="58" t="s">
        <v>18</v>
      </c>
      <c r="J2321" s="58" t="s">
        <v>19</v>
      </c>
      <c r="L2321" s="100"/>
    </row>
    <row r="2322" s="2" customFormat="1" spans="1:12">
      <c r="A2322" s="57" t="s">
        <v>474</v>
      </c>
      <c r="B2322" s="58" t="s">
        <v>15</v>
      </c>
      <c r="C2322" s="58">
        <v>550</v>
      </c>
      <c r="D2322" s="62">
        <v>33909100000</v>
      </c>
      <c r="E2322" s="59">
        <v>150010020000</v>
      </c>
      <c r="F2322" s="57" t="s">
        <v>2280</v>
      </c>
      <c r="G2322" s="64">
        <v>132</v>
      </c>
      <c r="H2322" s="95">
        <v>5858.16</v>
      </c>
      <c r="I2322" s="58" t="s">
        <v>18</v>
      </c>
      <c r="J2322" s="58" t="s">
        <v>19</v>
      </c>
      <c r="L2322" s="100"/>
    </row>
    <row r="2323" s="2" customFormat="1" spans="1:12">
      <c r="A2323" s="57" t="s">
        <v>474</v>
      </c>
      <c r="B2323" s="58" t="s">
        <v>15</v>
      </c>
      <c r="C2323" s="58">
        <v>550</v>
      </c>
      <c r="D2323" s="62">
        <v>33909100000</v>
      </c>
      <c r="E2323" s="59">
        <v>150010020000</v>
      </c>
      <c r="F2323" s="57" t="s">
        <v>2281</v>
      </c>
      <c r="G2323" s="64">
        <v>372</v>
      </c>
      <c r="H2323" s="95">
        <v>12328.08</v>
      </c>
      <c r="I2323" s="58" t="s">
        <v>18</v>
      </c>
      <c r="J2323" s="58" t="s">
        <v>19</v>
      </c>
      <c r="L2323" s="100"/>
    </row>
    <row r="2324" s="2" customFormat="1" spans="1:12">
      <c r="A2324" s="57" t="s">
        <v>474</v>
      </c>
      <c r="B2324" s="58" t="s">
        <v>15</v>
      </c>
      <c r="C2324" s="58">
        <v>550</v>
      </c>
      <c r="D2324" s="62">
        <v>33909100000</v>
      </c>
      <c r="E2324" s="59">
        <v>150010020000</v>
      </c>
      <c r="F2324" s="57" t="s">
        <v>2282</v>
      </c>
      <c r="G2324" s="64">
        <v>1440</v>
      </c>
      <c r="H2324" s="95">
        <v>2635.2</v>
      </c>
      <c r="I2324" s="58" t="s">
        <v>18</v>
      </c>
      <c r="J2324" s="58" t="s">
        <v>19</v>
      </c>
      <c r="L2324" s="100"/>
    </row>
    <row r="2325" s="2" customFormat="1" spans="1:12">
      <c r="A2325" s="57" t="s">
        <v>474</v>
      </c>
      <c r="B2325" s="58" t="s">
        <v>15</v>
      </c>
      <c r="C2325" s="71">
        <v>550</v>
      </c>
      <c r="D2325" s="62">
        <v>33909100000</v>
      </c>
      <c r="E2325" s="59">
        <v>150010020000</v>
      </c>
      <c r="F2325" s="57" t="s">
        <v>2283</v>
      </c>
      <c r="G2325" s="172">
        <v>720</v>
      </c>
      <c r="H2325" s="120">
        <v>142.56</v>
      </c>
      <c r="I2325" s="71" t="s">
        <v>18</v>
      </c>
      <c r="J2325" s="71" t="s">
        <v>19</v>
      </c>
      <c r="L2325" s="100"/>
    </row>
    <row r="2326" s="2" customFormat="1" spans="1:12">
      <c r="A2326" s="57" t="s">
        <v>474</v>
      </c>
      <c r="B2326" s="58" t="s">
        <v>15</v>
      </c>
      <c r="C2326" s="58">
        <v>550</v>
      </c>
      <c r="D2326" s="62">
        <v>33909100000</v>
      </c>
      <c r="E2326" s="59">
        <v>150010020000</v>
      </c>
      <c r="F2326" s="57" t="s">
        <v>2284</v>
      </c>
      <c r="G2326" s="64">
        <v>328</v>
      </c>
      <c r="H2326" s="95">
        <v>370.64</v>
      </c>
      <c r="I2326" s="58" t="s">
        <v>18</v>
      </c>
      <c r="J2326" s="58" t="s">
        <v>19</v>
      </c>
      <c r="L2326" s="100"/>
    </row>
    <row r="2327" s="2" customFormat="1" spans="1:12">
      <c r="A2327" s="57" t="s">
        <v>474</v>
      </c>
      <c r="B2327" s="58" t="s">
        <v>92</v>
      </c>
      <c r="C2327" s="58">
        <v>550</v>
      </c>
      <c r="D2327" s="62">
        <v>33909100000</v>
      </c>
      <c r="E2327" s="59">
        <v>150010020000</v>
      </c>
      <c r="F2327" s="57" t="s">
        <v>2285</v>
      </c>
      <c r="G2327" s="64">
        <v>720</v>
      </c>
      <c r="H2327" s="95">
        <v>6732</v>
      </c>
      <c r="I2327" s="58" t="s">
        <v>18</v>
      </c>
      <c r="J2327" s="58" t="s">
        <v>19</v>
      </c>
      <c r="L2327" s="100"/>
    </row>
    <row r="2328" s="2" customFormat="1" spans="1:12">
      <c r="A2328" s="57" t="s">
        <v>474</v>
      </c>
      <c r="B2328" s="58" t="s">
        <v>15</v>
      </c>
      <c r="C2328" s="58">
        <v>550</v>
      </c>
      <c r="D2328" s="62">
        <v>33909100000</v>
      </c>
      <c r="E2328" s="59">
        <v>150010020000</v>
      </c>
      <c r="F2328" s="57" t="s">
        <v>2286</v>
      </c>
      <c r="G2328" s="64">
        <v>1512</v>
      </c>
      <c r="H2328" s="95">
        <v>17856.72</v>
      </c>
      <c r="I2328" s="58" t="s">
        <v>18</v>
      </c>
      <c r="J2328" s="58" t="s">
        <v>19</v>
      </c>
      <c r="L2328" s="100"/>
    </row>
    <row r="2329" s="2" customFormat="1" spans="1:12">
      <c r="A2329" s="57" t="s">
        <v>474</v>
      </c>
      <c r="B2329" s="58" t="s">
        <v>15</v>
      </c>
      <c r="C2329" s="58">
        <v>550</v>
      </c>
      <c r="D2329" s="62">
        <v>33909100000</v>
      </c>
      <c r="E2329" s="59">
        <v>150010020000</v>
      </c>
      <c r="F2329" s="57" t="s">
        <v>2287</v>
      </c>
      <c r="G2329" s="64">
        <v>720</v>
      </c>
      <c r="H2329" s="95">
        <v>8215.2</v>
      </c>
      <c r="I2329" s="58" t="s">
        <v>18</v>
      </c>
      <c r="J2329" s="58" t="s">
        <v>19</v>
      </c>
      <c r="L2329" s="100"/>
    </row>
    <row r="2330" s="2" customFormat="1" spans="1:12">
      <c r="A2330" s="57" t="s">
        <v>474</v>
      </c>
      <c r="B2330" s="58" t="s">
        <v>15</v>
      </c>
      <c r="C2330" s="58">
        <v>550</v>
      </c>
      <c r="D2330" s="62">
        <v>33909100000</v>
      </c>
      <c r="E2330" s="59">
        <v>150010020000</v>
      </c>
      <c r="F2330" s="57" t="s">
        <v>2288</v>
      </c>
      <c r="G2330" s="64">
        <v>896</v>
      </c>
      <c r="H2330" s="95">
        <v>10581.76</v>
      </c>
      <c r="I2330" s="58" t="s">
        <v>18</v>
      </c>
      <c r="J2330" s="58" t="s">
        <v>19</v>
      </c>
      <c r="L2330" s="100"/>
    </row>
    <row r="2331" s="2" customFormat="1" spans="1:12">
      <c r="A2331" s="57" t="s">
        <v>474</v>
      </c>
      <c r="B2331" s="58" t="s">
        <v>15</v>
      </c>
      <c r="C2331" s="58">
        <v>550</v>
      </c>
      <c r="D2331" s="62">
        <v>33909100000</v>
      </c>
      <c r="E2331" s="59">
        <v>150010020000</v>
      </c>
      <c r="F2331" s="57" t="s">
        <v>2289</v>
      </c>
      <c r="G2331" s="64">
        <v>720</v>
      </c>
      <c r="H2331" s="95">
        <v>1850.4</v>
      </c>
      <c r="I2331" s="58" t="s">
        <v>18</v>
      </c>
      <c r="J2331" s="58" t="s">
        <v>19</v>
      </c>
      <c r="L2331" s="100"/>
    </row>
    <row r="2332" s="2" customFormat="1" spans="1:12">
      <c r="A2332" s="57" t="s">
        <v>474</v>
      </c>
      <c r="B2332" s="58" t="s">
        <v>15</v>
      </c>
      <c r="C2332" s="58">
        <v>550</v>
      </c>
      <c r="D2332" s="62">
        <v>33909100000</v>
      </c>
      <c r="E2332" s="59">
        <v>150010020000</v>
      </c>
      <c r="F2332" s="57" t="s">
        <v>2290</v>
      </c>
      <c r="G2332" s="64">
        <v>360</v>
      </c>
      <c r="H2332" s="95">
        <v>2721.6</v>
      </c>
      <c r="I2332" s="58" t="s">
        <v>18</v>
      </c>
      <c r="J2332" s="58" t="s">
        <v>19</v>
      </c>
      <c r="L2332" s="100"/>
    </row>
    <row r="2333" s="2" customFormat="1" spans="1:12">
      <c r="A2333" s="57" t="s">
        <v>474</v>
      </c>
      <c r="B2333" s="58" t="s">
        <v>15</v>
      </c>
      <c r="C2333" s="58">
        <v>550</v>
      </c>
      <c r="D2333" s="62">
        <v>33909100000</v>
      </c>
      <c r="E2333" s="59">
        <v>150010020000</v>
      </c>
      <c r="F2333" s="57" t="s">
        <v>2291</v>
      </c>
      <c r="G2333" s="64">
        <v>540</v>
      </c>
      <c r="H2333" s="95">
        <v>4082.4</v>
      </c>
      <c r="I2333" s="58" t="s">
        <v>18</v>
      </c>
      <c r="J2333" s="58" t="s">
        <v>19</v>
      </c>
      <c r="L2333" s="100"/>
    </row>
    <row r="2334" s="2" customFormat="1" spans="1:12">
      <c r="A2334" s="57" t="s">
        <v>474</v>
      </c>
      <c r="B2334" s="58" t="s">
        <v>15</v>
      </c>
      <c r="C2334" s="58">
        <v>550</v>
      </c>
      <c r="D2334" s="62">
        <v>33909100000</v>
      </c>
      <c r="E2334" s="59">
        <v>150010020000</v>
      </c>
      <c r="F2334" s="57" t="s">
        <v>2292</v>
      </c>
      <c r="G2334" s="64">
        <v>180</v>
      </c>
      <c r="H2334" s="95">
        <v>54</v>
      </c>
      <c r="I2334" s="58" t="s">
        <v>18</v>
      </c>
      <c r="J2334" s="58" t="s">
        <v>19</v>
      </c>
      <c r="L2334" s="100"/>
    </row>
    <row r="2335" s="2" customFormat="1" spans="1:12">
      <c r="A2335" s="57" t="s">
        <v>474</v>
      </c>
      <c r="B2335" s="58" t="s">
        <v>15</v>
      </c>
      <c r="C2335" s="58">
        <v>550</v>
      </c>
      <c r="D2335" s="62">
        <v>33909100000</v>
      </c>
      <c r="E2335" s="59">
        <v>150010020000</v>
      </c>
      <c r="F2335" s="57" t="s">
        <v>2293</v>
      </c>
      <c r="G2335" s="64">
        <v>6640</v>
      </c>
      <c r="H2335" s="95">
        <v>20738.2</v>
      </c>
      <c r="I2335" s="58" t="s">
        <v>18</v>
      </c>
      <c r="J2335" s="58" t="s">
        <v>19</v>
      </c>
      <c r="L2335" s="100"/>
    </row>
    <row r="2336" s="2" customFormat="1" spans="1:12">
      <c r="A2336" s="57" t="s">
        <v>474</v>
      </c>
      <c r="B2336" s="58" t="s">
        <v>15</v>
      </c>
      <c r="C2336" s="58">
        <v>550</v>
      </c>
      <c r="D2336" s="62">
        <v>33909100000</v>
      </c>
      <c r="E2336" s="59">
        <v>150010020000</v>
      </c>
      <c r="F2336" s="57" t="s">
        <v>2294</v>
      </c>
      <c r="G2336" s="64">
        <v>60</v>
      </c>
      <c r="H2336" s="95">
        <v>395.4</v>
      </c>
      <c r="I2336" s="58" t="s">
        <v>18</v>
      </c>
      <c r="J2336" s="58" t="s">
        <v>19</v>
      </c>
      <c r="L2336" s="100"/>
    </row>
    <row r="2337" s="2" customFormat="1" spans="1:12">
      <c r="A2337" s="57" t="s">
        <v>474</v>
      </c>
      <c r="B2337" s="58" t="s">
        <v>15</v>
      </c>
      <c r="C2337" s="58">
        <v>550</v>
      </c>
      <c r="D2337" s="62">
        <v>33909100000</v>
      </c>
      <c r="E2337" s="59">
        <v>150010020000</v>
      </c>
      <c r="F2337" s="57" t="s">
        <v>2295</v>
      </c>
      <c r="G2337" s="64">
        <v>2880</v>
      </c>
      <c r="H2337" s="95">
        <v>3859.2</v>
      </c>
      <c r="I2337" s="58" t="s">
        <v>18</v>
      </c>
      <c r="J2337" s="58" t="s">
        <v>19</v>
      </c>
      <c r="L2337" s="100"/>
    </row>
    <row r="2338" s="2" customFormat="1" spans="1:12">
      <c r="A2338" s="57" t="s">
        <v>474</v>
      </c>
      <c r="B2338" s="58" t="s">
        <v>92</v>
      </c>
      <c r="C2338" s="58">
        <v>550</v>
      </c>
      <c r="D2338" s="62">
        <v>33909100000</v>
      </c>
      <c r="E2338" s="59">
        <v>150010020000</v>
      </c>
      <c r="F2338" s="57" t="s">
        <v>2296</v>
      </c>
      <c r="G2338" s="64">
        <v>60</v>
      </c>
      <c r="H2338" s="95">
        <v>1893</v>
      </c>
      <c r="I2338" s="58" t="s">
        <v>18</v>
      </c>
      <c r="J2338" s="58" t="s">
        <v>19</v>
      </c>
      <c r="L2338" s="100"/>
    </row>
    <row r="2339" s="2" customFormat="1" spans="1:12">
      <c r="A2339" s="57" t="s">
        <v>474</v>
      </c>
      <c r="B2339" s="58" t="s">
        <v>15</v>
      </c>
      <c r="C2339" s="58">
        <v>550</v>
      </c>
      <c r="D2339" s="62">
        <v>33909100000</v>
      </c>
      <c r="E2339" s="59">
        <v>150010020000</v>
      </c>
      <c r="F2339" s="57" t="s">
        <v>2297</v>
      </c>
      <c r="G2339" s="64">
        <v>1080</v>
      </c>
      <c r="H2339" s="95">
        <v>896.4</v>
      </c>
      <c r="I2339" s="58" t="s">
        <v>18</v>
      </c>
      <c r="J2339" s="58" t="s">
        <v>19</v>
      </c>
      <c r="L2339" s="100"/>
    </row>
    <row r="2340" s="2" customFormat="1" spans="1:12">
      <c r="A2340" s="57" t="s">
        <v>474</v>
      </c>
      <c r="B2340" s="58" t="s">
        <v>15</v>
      </c>
      <c r="C2340" s="58">
        <v>550</v>
      </c>
      <c r="D2340" s="62">
        <v>33909100000</v>
      </c>
      <c r="E2340" s="59">
        <v>150010020000</v>
      </c>
      <c r="F2340" s="57" t="s">
        <v>2298</v>
      </c>
      <c r="G2340" s="64">
        <v>360</v>
      </c>
      <c r="H2340" s="95">
        <v>61.2</v>
      </c>
      <c r="I2340" s="58" t="s">
        <v>18</v>
      </c>
      <c r="J2340" s="58" t="s">
        <v>19</v>
      </c>
      <c r="L2340" s="100"/>
    </row>
    <row r="2341" s="2" customFormat="1" spans="1:12">
      <c r="A2341" s="57" t="s">
        <v>474</v>
      </c>
      <c r="B2341" s="58" t="s">
        <v>15</v>
      </c>
      <c r="C2341" s="58">
        <v>550</v>
      </c>
      <c r="D2341" s="62">
        <v>33909100000</v>
      </c>
      <c r="E2341" s="59">
        <v>150010020000</v>
      </c>
      <c r="F2341" s="57" t="s">
        <v>2299</v>
      </c>
      <c r="G2341" s="64">
        <v>72</v>
      </c>
      <c r="H2341" s="95">
        <v>30.24</v>
      </c>
      <c r="I2341" s="58" t="s">
        <v>18</v>
      </c>
      <c r="J2341" s="58" t="s">
        <v>19</v>
      </c>
      <c r="L2341" s="100"/>
    </row>
    <row r="2342" s="2" customFormat="1" spans="1:12">
      <c r="A2342" s="57" t="s">
        <v>474</v>
      </c>
      <c r="B2342" s="58" t="s">
        <v>15</v>
      </c>
      <c r="C2342" s="58">
        <v>550</v>
      </c>
      <c r="D2342" s="62">
        <v>33909100000</v>
      </c>
      <c r="E2342" s="59">
        <v>150010020000</v>
      </c>
      <c r="F2342" s="57" t="s">
        <v>2300</v>
      </c>
      <c r="G2342" s="64">
        <v>360</v>
      </c>
      <c r="H2342" s="95">
        <v>1897.2</v>
      </c>
      <c r="I2342" s="58" t="s">
        <v>18</v>
      </c>
      <c r="J2342" s="58" t="s">
        <v>19</v>
      </c>
      <c r="L2342" s="100"/>
    </row>
    <row r="2343" s="2" customFormat="1" spans="1:12">
      <c r="A2343" s="57" t="s">
        <v>474</v>
      </c>
      <c r="B2343" s="58" t="s">
        <v>15</v>
      </c>
      <c r="C2343" s="58">
        <v>550</v>
      </c>
      <c r="D2343" s="62">
        <v>33909100000</v>
      </c>
      <c r="E2343" s="59">
        <v>150010020000</v>
      </c>
      <c r="F2343" s="57" t="s">
        <v>2301</v>
      </c>
      <c r="G2343" s="64">
        <v>1800</v>
      </c>
      <c r="H2343" s="95">
        <v>504</v>
      </c>
      <c r="I2343" s="58" t="s">
        <v>18</v>
      </c>
      <c r="J2343" s="58" t="s">
        <v>19</v>
      </c>
      <c r="L2343" s="100"/>
    </row>
    <row r="2344" s="2" customFormat="1" spans="1:12">
      <c r="A2344" s="57" t="s">
        <v>474</v>
      </c>
      <c r="B2344" s="58" t="s">
        <v>15</v>
      </c>
      <c r="C2344" s="58">
        <v>550</v>
      </c>
      <c r="D2344" s="62">
        <v>33909100000</v>
      </c>
      <c r="E2344" s="59">
        <v>150010020000</v>
      </c>
      <c r="F2344" s="57" t="s">
        <v>2302</v>
      </c>
      <c r="G2344" s="64">
        <v>360</v>
      </c>
      <c r="H2344" s="95">
        <v>106.2</v>
      </c>
      <c r="I2344" s="58" t="s">
        <v>18</v>
      </c>
      <c r="J2344" s="58" t="s">
        <v>19</v>
      </c>
      <c r="L2344" s="100"/>
    </row>
    <row r="2345" s="2" customFormat="1" spans="1:12">
      <c r="A2345" s="57" t="s">
        <v>474</v>
      </c>
      <c r="B2345" s="58" t="s">
        <v>15</v>
      </c>
      <c r="C2345" s="58">
        <v>550</v>
      </c>
      <c r="D2345" s="62">
        <v>33909100000</v>
      </c>
      <c r="E2345" s="59">
        <v>150010020000</v>
      </c>
      <c r="F2345" s="57" t="s">
        <v>2303</v>
      </c>
      <c r="G2345" s="64">
        <v>360</v>
      </c>
      <c r="H2345" s="95">
        <v>201.6</v>
      </c>
      <c r="I2345" s="58" t="s">
        <v>18</v>
      </c>
      <c r="J2345" s="58" t="s">
        <v>19</v>
      </c>
      <c r="L2345" s="100"/>
    </row>
    <row r="2346" s="2" customFormat="1" spans="1:12">
      <c r="A2346" s="57" t="s">
        <v>474</v>
      </c>
      <c r="B2346" s="58" t="s">
        <v>15</v>
      </c>
      <c r="C2346" s="58">
        <v>550</v>
      </c>
      <c r="D2346" s="62">
        <v>33909100000</v>
      </c>
      <c r="E2346" s="59">
        <v>150010020000</v>
      </c>
      <c r="F2346" s="57" t="s">
        <v>2304</v>
      </c>
      <c r="G2346" s="64">
        <v>90</v>
      </c>
      <c r="H2346" s="95">
        <v>44.64</v>
      </c>
      <c r="I2346" s="58" t="s">
        <v>18</v>
      </c>
      <c r="J2346" s="58" t="s">
        <v>19</v>
      </c>
      <c r="L2346" s="100"/>
    </row>
    <row r="2347" s="2" customFormat="1" spans="1:12">
      <c r="A2347" s="57" t="s">
        <v>474</v>
      </c>
      <c r="B2347" s="58" t="s">
        <v>92</v>
      </c>
      <c r="C2347" s="58">
        <v>550</v>
      </c>
      <c r="D2347" s="62">
        <v>33909100000</v>
      </c>
      <c r="E2347" s="59">
        <v>150010020000</v>
      </c>
      <c r="F2347" s="57" t="s">
        <v>2305</v>
      </c>
      <c r="G2347" s="64">
        <v>720</v>
      </c>
      <c r="H2347" s="95">
        <v>12384</v>
      </c>
      <c r="I2347" s="58" t="s">
        <v>18</v>
      </c>
      <c r="J2347" s="58" t="s">
        <v>19</v>
      </c>
      <c r="L2347" s="100"/>
    </row>
    <row r="2348" s="2" customFormat="1" spans="1:12">
      <c r="A2348" s="57" t="s">
        <v>474</v>
      </c>
      <c r="B2348" s="58" t="s">
        <v>15</v>
      </c>
      <c r="C2348" s="58">
        <v>550</v>
      </c>
      <c r="D2348" s="62">
        <v>33909100000</v>
      </c>
      <c r="E2348" s="59">
        <v>150010020000</v>
      </c>
      <c r="F2348" s="57" t="s">
        <v>2306</v>
      </c>
      <c r="G2348" s="64">
        <v>2160</v>
      </c>
      <c r="H2348" s="95">
        <v>257.04</v>
      </c>
      <c r="I2348" s="58" t="s">
        <v>18</v>
      </c>
      <c r="J2348" s="58" t="s">
        <v>19</v>
      </c>
      <c r="L2348" s="100"/>
    </row>
    <row r="2349" s="2" customFormat="1" spans="1:12">
      <c r="A2349" s="57" t="s">
        <v>474</v>
      </c>
      <c r="B2349" s="58" t="s">
        <v>15</v>
      </c>
      <c r="C2349" s="58">
        <v>550</v>
      </c>
      <c r="D2349" s="62">
        <v>33909100000</v>
      </c>
      <c r="E2349" s="59">
        <v>150010020000</v>
      </c>
      <c r="F2349" s="57" t="s">
        <v>2307</v>
      </c>
      <c r="G2349" s="64">
        <v>720</v>
      </c>
      <c r="H2349" s="95">
        <v>92.88</v>
      </c>
      <c r="I2349" s="58" t="s">
        <v>18</v>
      </c>
      <c r="J2349" s="58" t="s">
        <v>19</v>
      </c>
      <c r="L2349" s="100"/>
    </row>
    <row r="2350" s="2" customFormat="1" spans="1:12">
      <c r="A2350" s="57" t="s">
        <v>474</v>
      </c>
      <c r="B2350" s="58" t="s">
        <v>92</v>
      </c>
      <c r="C2350" s="58">
        <v>550</v>
      </c>
      <c r="D2350" s="62">
        <v>33909100000</v>
      </c>
      <c r="E2350" s="59">
        <v>150010020000</v>
      </c>
      <c r="F2350" s="57" t="s">
        <v>2308</v>
      </c>
      <c r="G2350" s="64">
        <v>720</v>
      </c>
      <c r="H2350" s="95">
        <v>345.6</v>
      </c>
      <c r="I2350" s="58" t="s">
        <v>18</v>
      </c>
      <c r="J2350" s="58" t="s">
        <v>19</v>
      </c>
      <c r="L2350" s="100"/>
    </row>
    <row r="2351" s="2" customFormat="1" spans="1:12">
      <c r="A2351" s="57" t="s">
        <v>474</v>
      </c>
      <c r="B2351" s="58" t="s">
        <v>15</v>
      </c>
      <c r="C2351" s="58">
        <v>550</v>
      </c>
      <c r="D2351" s="62">
        <v>33909100000</v>
      </c>
      <c r="E2351" s="59">
        <v>150010020000</v>
      </c>
      <c r="F2351" s="57" t="s">
        <v>2309</v>
      </c>
      <c r="G2351" s="64">
        <v>4</v>
      </c>
      <c r="H2351" s="95">
        <v>6580.4</v>
      </c>
      <c r="I2351" s="58" t="s">
        <v>18</v>
      </c>
      <c r="J2351" s="58" t="s">
        <v>19</v>
      </c>
      <c r="L2351" s="100"/>
    </row>
    <row r="2352" s="2" customFormat="1" spans="1:12">
      <c r="A2352" s="57" t="s">
        <v>474</v>
      </c>
      <c r="B2352" s="58" t="s">
        <v>15</v>
      </c>
      <c r="C2352" s="58">
        <v>550</v>
      </c>
      <c r="D2352" s="62">
        <v>33909100000</v>
      </c>
      <c r="E2352" s="59">
        <v>150010020000</v>
      </c>
      <c r="F2352" s="57" t="s">
        <v>2310</v>
      </c>
      <c r="G2352" s="64">
        <v>360</v>
      </c>
      <c r="H2352" s="95">
        <v>159.48</v>
      </c>
      <c r="I2352" s="58" t="s">
        <v>18</v>
      </c>
      <c r="J2352" s="58" t="s">
        <v>19</v>
      </c>
      <c r="L2352" s="100"/>
    </row>
    <row r="2353" s="2" customFormat="1" spans="1:12">
      <c r="A2353" s="57" t="s">
        <v>474</v>
      </c>
      <c r="B2353" s="58" t="s">
        <v>15</v>
      </c>
      <c r="C2353" s="58">
        <v>550</v>
      </c>
      <c r="D2353" s="62">
        <v>33909100000</v>
      </c>
      <c r="E2353" s="59">
        <v>150010020000</v>
      </c>
      <c r="F2353" s="57" t="s">
        <v>2311</v>
      </c>
      <c r="G2353" s="64">
        <v>360</v>
      </c>
      <c r="H2353" s="95">
        <v>56.16</v>
      </c>
      <c r="I2353" s="58" t="s">
        <v>18</v>
      </c>
      <c r="J2353" s="58" t="s">
        <v>19</v>
      </c>
      <c r="L2353" s="100"/>
    </row>
    <row r="2354" s="2" customFormat="1" spans="1:12">
      <c r="A2354" s="57" t="s">
        <v>474</v>
      </c>
      <c r="B2354" s="58" t="s">
        <v>15</v>
      </c>
      <c r="C2354" s="58">
        <v>550</v>
      </c>
      <c r="D2354" s="62">
        <v>33909100000</v>
      </c>
      <c r="E2354" s="59">
        <v>150010020000</v>
      </c>
      <c r="F2354" s="57" t="s">
        <v>2312</v>
      </c>
      <c r="G2354" s="64">
        <v>2160</v>
      </c>
      <c r="H2354" s="95">
        <v>8704.8</v>
      </c>
      <c r="I2354" s="58" t="s">
        <v>18</v>
      </c>
      <c r="J2354" s="58" t="s">
        <v>19</v>
      </c>
      <c r="L2354" s="100"/>
    </row>
    <row r="2355" s="2" customFormat="1" spans="1:12">
      <c r="A2355" s="57" t="s">
        <v>474</v>
      </c>
      <c r="B2355" s="58" t="s">
        <v>15</v>
      </c>
      <c r="C2355" s="58">
        <v>550</v>
      </c>
      <c r="D2355" s="62">
        <v>33909100000</v>
      </c>
      <c r="E2355" s="59">
        <v>150010020000</v>
      </c>
      <c r="F2355" s="57" t="s">
        <v>2313</v>
      </c>
      <c r="G2355" s="64">
        <v>1080</v>
      </c>
      <c r="H2355" s="95">
        <v>12916.8</v>
      </c>
      <c r="I2355" s="58" t="s">
        <v>18</v>
      </c>
      <c r="J2355" s="58" t="s">
        <v>19</v>
      </c>
      <c r="L2355" s="100"/>
    </row>
    <row r="2356" s="2" customFormat="1" spans="1:12">
      <c r="A2356" s="57" t="s">
        <v>474</v>
      </c>
      <c r="B2356" s="58" t="s">
        <v>15</v>
      </c>
      <c r="C2356" s="58">
        <v>550</v>
      </c>
      <c r="D2356" s="62">
        <v>33909100000</v>
      </c>
      <c r="E2356" s="59">
        <v>150010020000</v>
      </c>
      <c r="F2356" s="57" t="s">
        <v>2314</v>
      </c>
      <c r="G2356" s="64">
        <v>30</v>
      </c>
      <c r="H2356" s="95">
        <v>28395</v>
      </c>
      <c r="I2356" s="58" t="s">
        <v>18</v>
      </c>
      <c r="J2356" s="58" t="s">
        <v>19</v>
      </c>
      <c r="L2356" s="100"/>
    </row>
    <row r="2357" s="2" customFormat="1" spans="1:12">
      <c r="A2357" s="57" t="s">
        <v>474</v>
      </c>
      <c r="B2357" s="58" t="s">
        <v>15</v>
      </c>
      <c r="C2357" s="58">
        <v>550</v>
      </c>
      <c r="D2357" s="62">
        <v>33909100000</v>
      </c>
      <c r="E2357" s="59">
        <v>150010020000</v>
      </c>
      <c r="F2357" s="57" t="s">
        <v>2315</v>
      </c>
      <c r="G2357" s="64">
        <v>90</v>
      </c>
      <c r="H2357" s="95">
        <v>4729.5</v>
      </c>
      <c r="I2357" s="58" t="s">
        <v>18</v>
      </c>
      <c r="J2357" s="58" t="s">
        <v>19</v>
      </c>
      <c r="L2357" s="100"/>
    </row>
    <row r="2358" s="2" customFormat="1" spans="1:12">
      <c r="A2358" s="57" t="s">
        <v>474</v>
      </c>
      <c r="B2358" s="58" t="s">
        <v>15</v>
      </c>
      <c r="C2358" s="58">
        <v>550</v>
      </c>
      <c r="D2358" s="62">
        <v>33909100000</v>
      </c>
      <c r="E2358" s="59">
        <v>150010020000</v>
      </c>
      <c r="F2358" s="57" t="s">
        <v>2316</v>
      </c>
      <c r="G2358" s="64">
        <v>360</v>
      </c>
      <c r="H2358" s="95">
        <v>946.8</v>
      </c>
      <c r="I2358" s="58" t="s">
        <v>18</v>
      </c>
      <c r="J2358" s="58" t="s">
        <v>19</v>
      </c>
      <c r="L2358" s="100"/>
    </row>
    <row r="2359" s="2" customFormat="1" spans="1:12">
      <c r="A2359" s="57" t="s">
        <v>474</v>
      </c>
      <c r="B2359" s="58" t="s">
        <v>15</v>
      </c>
      <c r="C2359" s="58">
        <v>550</v>
      </c>
      <c r="D2359" s="62">
        <v>33909100000</v>
      </c>
      <c r="E2359" s="59">
        <v>150010020000</v>
      </c>
      <c r="F2359" s="57" t="s">
        <v>2317</v>
      </c>
      <c r="G2359" s="64">
        <v>12</v>
      </c>
      <c r="H2359" s="95">
        <v>158.4</v>
      </c>
      <c r="I2359" s="58" t="s">
        <v>18</v>
      </c>
      <c r="J2359" s="58" t="s">
        <v>19</v>
      </c>
      <c r="L2359" s="100"/>
    </row>
    <row r="2360" s="2" customFormat="1" spans="1:12">
      <c r="A2360" s="57" t="s">
        <v>474</v>
      </c>
      <c r="B2360" s="58" t="s">
        <v>15</v>
      </c>
      <c r="C2360" s="58">
        <v>550</v>
      </c>
      <c r="D2360" s="62">
        <v>33909100000</v>
      </c>
      <c r="E2360" s="59">
        <v>150010020000</v>
      </c>
      <c r="F2360" s="57" t="s">
        <v>2318</v>
      </c>
      <c r="G2360" s="64">
        <v>720</v>
      </c>
      <c r="H2360" s="95">
        <v>482.4</v>
      </c>
      <c r="I2360" s="58" t="s">
        <v>18</v>
      </c>
      <c r="J2360" s="58" t="s">
        <v>19</v>
      </c>
      <c r="L2360" s="100"/>
    </row>
    <row r="2361" s="2" customFormat="1" spans="1:12">
      <c r="A2361" s="57" t="s">
        <v>474</v>
      </c>
      <c r="B2361" s="58" t="s">
        <v>15</v>
      </c>
      <c r="C2361" s="58">
        <v>550</v>
      </c>
      <c r="D2361" s="62">
        <v>33909100000</v>
      </c>
      <c r="E2361" s="59">
        <v>150010020000</v>
      </c>
      <c r="F2361" s="57" t="s">
        <v>2319</v>
      </c>
      <c r="G2361" s="64">
        <v>720</v>
      </c>
      <c r="H2361" s="95">
        <v>432</v>
      </c>
      <c r="I2361" s="58" t="s">
        <v>18</v>
      </c>
      <c r="J2361" s="58" t="s">
        <v>19</v>
      </c>
      <c r="L2361" s="100"/>
    </row>
    <row r="2362" s="2" customFormat="1" spans="1:12">
      <c r="A2362" s="57" t="s">
        <v>474</v>
      </c>
      <c r="B2362" s="58" t="s">
        <v>15</v>
      </c>
      <c r="C2362" s="58">
        <v>550</v>
      </c>
      <c r="D2362" s="62">
        <v>33909100000</v>
      </c>
      <c r="E2362" s="59">
        <v>150010020000</v>
      </c>
      <c r="F2362" s="57" t="s">
        <v>2320</v>
      </c>
      <c r="G2362" s="64">
        <v>4</v>
      </c>
      <c r="H2362" s="95">
        <v>48273.2</v>
      </c>
      <c r="I2362" s="58" t="s">
        <v>18</v>
      </c>
      <c r="J2362" s="58" t="s">
        <v>19</v>
      </c>
      <c r="L2362" s="100"/>
    </row>
    <row r="2363" s="2" customFormat="1" spans="1:12">
      <c r="A2363" s="57" t="s">
        <v>474</v>
      </c>
      <c r="B2363" s="58" t="s">
        <v>15</v>
      </c>
      <c r="C2363" s="58">
        <v>550</v>
      </c>
      <c r="D2363" s="62">
        <v>33909100000</v>
      </c>
      <c r="E2363" s="59">
        <v>150010020000</v>
      </c>
      <c r="F2363" s="57" t="s">
        <v>2321</v>
      </c>
      <c r="G2363" s="64">
        <v>12</v>
      </c>
      <c r="H2363" s="95">
        <v>197.1</v>
      </c>
      <c r="I2363" s="58" t="s">
        <v>18</v>
      </c>
      <c r="J2363" s="58" t="s">
        <v>19</v>
      </c>
      <c r="L2363" s="100"/>
    </row>
    <row r="2364" s="2" customFormat="1" spans="1:12">
      <c r="A2364" s="57" t="s">
        <v>474</v>
      </c>
      <c r="B2364" s="58" t="s">
        <v>15</v>
      </c>
      <c r="C2364" s="58">
        <v>550</v>
      </c>
      <c r="D2364" s="62">
        <v>33909100000</v>
      </c>
      <c r="E2364" s="59">
        <v>150010020000</v>
      </c>
      <c r="F2364" s="57" t="s">
        <v>2322</v>
      </c>
      <c r="G2364" s="64">
        <v>900</v>
      </c>
      <c r="H2364" s="95">
        <v>259.2</v>
      </c>
      <c r="I2364" s="58" t="s">
        <v>18</v>
      </c>
      <c r="J2364" s="58" t="s">
        <v>19</v>
      </c>
      <c r="L2364" s="100"/>
    </row>
    <row r="2365" s="2" customFormat="1" spans="1:12">
      <c r="A2365" s="57" t="s">
        <v>474</v>
      </c>
      <c r="B2365" s="58" t="s">
        <v>15</v>
      </c>
      <c r="C2365" s="58">
        <v>550</v>
      </c>
      <c r="D2365" s="62">
        <v>33909100000</v>
      </c>
      <c r="E2365" s="59">
        <v>150010020000</v>
      </c>
      <c r="F2365" s="57" t="s">
        <v>2323</v>
      </c>
      <c r="G2365" s="64">
        <v>360</v>
      </c>
      <c r="H2365" s="95">
        <v>496.8</v>
      </c>
      <c r="I2365" s="58" t="s">
        <v>18</v>
      </c>
      <c r="J2365" s="58" t="s">
        <v>19</v>
      </c>
      <c r="L2365" s="100"/>
    </row>
    <row r="2366" s="2" customFormat="1" spans="1:12">
      <c r="A2366" s="57" t="s">
        <v>474</v>
      </c>
      <c r="B2366" s="58" t="s">
        <v>15</v>
      </c>
      <c r="C2366" s="58">
        <v>550</v>
      </c>
      <c r="D2366" s="62">
        <v>33909100000</v>
      </c>
      <c r="E2366" s="59">
        <v>150010020000</v>
      </c>
      <c r="F2366" s="57" t="s">
        <v>2324</v>
      </c>
      <c r="G2366" s="64">
        <v>24</v>
      </c>
      <c r="H2366" s="95">
        <v>851.28</v>
      </c>
      <c r="I2366" s="58" t="s">
        <v>18</v>
      </c>
      <c r="J2366" s="58" t="s">
        <v>19</v>
      </c>
      <c r="L2366" s="100"/>
    </row>
    <row r="2367" s="2" customFormat="1" spans="1:12">
      <c r="A2367" s="57" t="s">
        <v>474</v>
      </c>
      <c r="B2367" s="58" t="s">
        <v>15</v>
      </c>
      <c r="C2367" s="58">
        <v>550</v>
      </c>
      <c r="D2367" s="62">
        <v>33909100000</v>
      </c>
      <c r="E2367" s="59">
        <v>150010020000</v>
      </c>
      <c r="F2367" s="57" t="s">
        <v>2325</v>
      </c>
      <c r="G2367" s="64">
        <v>24</v>
      </c>
      <c r="H2367" s="95">
        <v>1296.72</v>
      </c>
      <c r="I2367" s="58" t="s">
        <v>18</v>
      </c>
      <c r="J2367" s="58" t="s">
        <v>19</v>
      </c>
      <c r="L2367" s="100"/>
    </row>
    <row r="2368" s="2" customFormat="1" spans="1:12">
      <c r="A2368" s="57" t="s">
        <v>474</v>
      </c>
      <c r="B2368" s="58" t="s">
        <v>15</v>
      </c>
      <c r="C2368" s="58">
        <v>550</v>
      </c>
      <c r="D2368" s="62">
        <v>33909100000</v>
      </c>
      <c r="E2368" s="59">
        <v>150010020000</v>
      </c>
      <c r="F2368" s="57" t="s">
        <v>2326</v>
      </c>
      <c r="G2368" s="64">
        <v>360</v>
      </c>
      <c r="H2368" s="95">
        <v>64.8</v>
      </c>
      <c r="I2368" s="58" t="s">
        <v>18</v>
      </c>
      <c r="J2368" s="58" t="s">
        <v>19</v>
      </c>
      <c r="L2368" s="100"/>
    </row>
    <row r="2369" s="2" customFormat="1" spans="1:12">
      <c r="A2369" s="57" t="s">
        <v>2327</v>
      </c>
      <c r="B2369" s="58" t="s">
        <v>15</v>
      </c>
      <c r="C2369" s="58">
        <v>550</v>
      </c>
      <c r="D2369" s="62">
        <v>33909100000</v>
      </c>
      <c r="E2369" s="59">
        <v>150010020000</v>
      </c>
      <c r="F2369" s="57" t="s">
        <v>2328</v>
      </c>
      <c r="G2369" s="64">
        <v>160</v>
      </c>
      <c r="H2369" s="95">
        <v>63936</v>
      </c>
      <c r="I2369" s="58" t="s">
        <v>18</v>
      </c>
      <c r="J2369" s="58" t="s">
        <v>19</v>
      </c>
      <c r="L2369" s="100"/>
    </row>
    <row r="2370" s="2" customFormat="1" spans="1:12">
      <c r="A2370" s="57" t="s">
        <v>2327</v>
      </c>
      <c r="B2370" s="58" t="s">
        <v>15</v>
      </c>
      <c r="C2370" s="58">
        <v>550</v>
      </c>
      <c r="D2370" s="62">
        <v>33909100000</v>
      </c>
      <c r="E2370" s="59">
        <v>150010020000</v>
      </c>
      <c r="F2370" s="57" t="s">
        <v>2329</v>
      </c>
      <c r="G2370" s="64">
        <v>60</v>
      </c>
      <c r="H2370" s="95">
        <v>1164</v>
      </c>
      <c r="I2370" s="58" t="s">
        <v>18</v>
      </c>
      <c r="J2370" s="58" t="s">
        <v>19</v>
      </c>
      <c r="L2370" s="100"/>
    </row>
    <row r="2371" s="2" customFormat="1" spans="1:12">
      <c r="A2371" s="57" t="s">
        <v>2327</v>
      </c>
      <c r="B2371" s="58" t="s">
        <v>15</v>
      </c>
      <c r="C2371" s="58">
        <v>550</v>
      </c>
      <c r="D2371" s="62">
        <v>33909100000</v>
      </c>
      <c r="E2371" s="59">
        <v>150010020000</v>
      </c>
      <c r="F2371" s="57" t="s">
        <v>2330</v>
      </c>
      <c r="G2371" s="64">
        <v>4</v>
      </c>
      <c r="H2371" s="95">
        <v>13040</v>
      </c>
      <c r="I2371" s="58" t="s">
        <v>18</v>
      </c>
      <c r="J2371" s="58" t="s">
        <v>19</v>
      </c>
      <c r="L2371" s="100"/>
    </row>
    <row r="2372" s="2" customFormat="1" spans="1:12">
      <c r="A2372" s="57" t="s">
        <v>2327</v>
      </c>
      <c r="B2372" s="58" t="s">
        <v>15</v>
      </c>
      <c r="C2372" s="58">
        <v>550</v>
      </c>
      <c r="D2372" s="62">
        <v>33909100000</v>
      </c>
      <c r="E2372" s="59">
        <v>150010020000</v>
      </c>
      <c r="F2372" s="57" t="s">
        <v>2331</v>
      </c>
      <c r="G2372" s="64">
        <v>180</v>
      </c>
      <c r="H2372" s="95">
        <v>20898</v>
      </c>
      <c r="I2372" s="58" t="s">
        <v>18</v>
      </c>
      <c r="J2372" s="58" t="s">
        <v>19</v>
      </c>
      <c r="L2372" s="100"/>
    </row>
    <row r="2373" s="2" customFormat="1" spans="1:12">
      <c r="A2373" s="57" t="s">
        <v>2332</v>
      </c>
      <c r="B2373" s="58" t="s">
        <v>15</v>
      </c>
      <c r="C2373" s="58">
        <v>550</v>
      </c>
      <c r="D2373" s="62">
        <v>33909100000</v>
      </c>
      <c r="E2373" s="59">
        <v>150010020000</v>
      </c>
      <c r="F2373" s="57" t="s">
        <v>2333</v>
      </c>
      <c r="G2373" s="64">
        <v>216</v>
      </c>
      <c r="H2373" s="95">
        <v>753.84</v>
      </c>
      <c r="I2373" s="58" t="s">
        <v>18</v>
      </c>
      <c r="J2373" s="58" t="s">
        <v>19</v>
      </c>
      <c r="L2373" s="100"/>
    </row>
    <row r="2374" s="2" customFormat="1" spans="1:12">
      <c r="A2374" s="167" t="s">
        <v>119</v>
      </c>
      <c r="B2374" s="58" t="s">
        <v>92</v>
      </c>
      <c r="C2374" s="58">
        <v>551</v>
      </c>
      <c r="D2374" s="41">
        <v>44905200000</v>
      </c>
      <c r="E2374" s="42">
        <v>150010020000</v>
      </c>
      <c r="F2374" s="57" t="s">
        <v>2334</v>
      </c>
      <c r="G2374" s="64">
        <v>1</v>
      </c>
      <c r="H2374" s="95">
        <v>13600</v>
      </c>
      <c r="I2374" s="58" t="s">
        <v>101</v>
      </c>
      <c r="J2374" s="58" t="s">
        <v>19</v>
      </c>
      <c r="K2374" s="99"/>
      <c r="L2374" s="100"/>
    </row>
    <row r="2375" s="2" customFormat="1" spans="1:12">
      <c r="A2375" s="167" t="s">
        <v>119</v>
      </c>
      <c r="B2375" s="58" t="s">
        <v>92</v>
      </c>
      <c r="C2375" s="58">
        <v>551</v>
      </c>
      <c r="D2375" s="41">
        <v>44905200000</v>
      </c>
      <c r="E2375" s="42">
        <v>150010020000</v>
      </c>
      <c r="F2375" s="57" t="s">
        <v>2335</v>
      </c>
      <c r="G2375" s="64">
        <v>1</v>
      </c>
      <c r="H2375" s="95">
        <v>6000</v>
      </c>
      <c r="I2375" s="58" t="s">
        <v>101</v>
      </c>
      <c r="J2375" s="58" t="s">
        <v>19</v>
      </c>
      <c r="K2375" s="99"/>
      <c r="L2375" s="100"/>
    </row>
    <row r="2376" s="2" customFormat="1" spans="1:12">
      <c r="A2376" s="167" t="s">
        <v>119</v>
      </c>
      <c r="B2376" s="58" t="s">
        <v>92</v>
      </c>
      <c r="C2376" s="58">
        <v>551</v>
      </c>
      <c r="D2376" s="41">
        <v>44905200000</v>
      </c>
      <c r="E2376" s="42">
        <v>150010020000</v>
      </c>
      <c r="F2376" s="57" t="s">
        <v>2336</v>
      </c>
      <c r="G2376" s="64">
        <v>1</v>
      </c>
      <c r="H2376" s="95">
        <v>2100</v>
      </c>
      <c r="I2376" s="58" t="s">
        <v>101</v>
      </c>
      <c r="J2376" s="58" t="s">
        <v>19</v>
      </c>
      <c r="K2376" s="99"/>
      <c r="L2376" s="100"/>
    </row>
    <row r="2377" s="2" customFormat="1" spans="1:12">
      <c r="A2377" s="167" t="s">
        <v>119</v>
      </c>
      <c r="B2377" s="58" t="s">
        <v>92</v>
      </c>
      <c r="C2377" s="58">
        <v>551</v>
      </c>
      <c r="D2377" s="41">
        <v>44905200000</v>
      </c>
      <c r="E2377" s="42">
        <v>150010020000</v>
      </c>
      <c r="F2377" s="57" t="s">
        <v>2337</v>
      </c>
      <c r="G2377" s="64">
        <v>1</v>
      </c>
      <c r="H2377" s="95">
        <v>1500</v>
      </c>
      <c r="I2377" s="58" t="s">
        <v>101</v>
      </c>
      <c r="J2377" s="58" t="s">
        <v>19</v>
      </c>
      <c r="K2377" s="99"/>
      <c r="L2377" s="100"/>
    </row>
    <row r="2378" s="2" customFormat="1" spans="1:12">
      <c r="A2378" s="167" t="s">
        <v>119</v>
      </c>
      <c r="B2378" s="58" t="s">
        <v>92</v>
      </c>
      <c r="C2378" s="58">
        <v>551</v>
      </c>
      <c r="D2378" s="41">
        <v>44905200000</v>
      </c>
      <c r="E2378" s="42">
        <v>150010020000</v>
      </c>
      <c r="F2378" s="57" t="s">
        <v>2338</v>
      </c>
      <c r="G2378" s="64">
        <v>2</v>
      </c>
      <c r="H2378" s="95">
        <v>2500</v>
      </c>
      <c r="I2378" s="58" t="s">
        <v>101</v>
      </c>
      <c r="J2378" s="58" t="s">
        <v>19</v>
      </c>
      <c r="K2378" s="99"/>
      <c r="L2378" s="100"/>
    </row>
    <row r="2379" s="2" customFormat="1" spans="1:12">
      <c r="A2379" s="167" t="s">
        <v>119</v>
      </c>
      <c r="B2379" s="58" t="s">
        <v>92</v>
      </c>
      <c r="C2379" s="58">
        <v>551</v>
      </c>
      <c r="D2379" s="41">
        <v>44905200000</v>
      </c>
      <c r="E2379" s="42">
        <v>150010020000</v>
      </c>
      <c r="F2379" s="57" t="s">
        <v>2339</v>
      </c>
      <c r="G2379" s="64">
        <v>2</v>
      </c>
      <c r="H2379" s="95">
        <v>2442.94</v>
      </c>
      <c r="I2379" s="58" t="s">
        <v>101</v>
      </c>
      <c r="J2379" s="58" t="s">
        <v>19</v>
      </c>
      <c r="K2379" s="99"/>
      <c r="L2379" s="100"/>
    </row>
    <row r="2380" s="2" customFormat="1" spans="1:12">
      <c r="A2380" s="167" t="s">
        <v>119</v>
      </c>
      <c r="B2380" s="58" t="s">
        <v>92</v>
      </c>
      <c r="C2380" s="58">
        <v>551</v>
      </c>
      <c r="D2380" s="41">
        <v>44905200000</v>
      </c>
      <c r="E2380" s="42">
        <v>150010020000</v>
      </c>
      <c r="F2380" s="57" t="s">
        <v>2340</v>
      </c>
      <c r="G2380" s="64">
        <v>2</v>
      </c>
      <c r="H2380" s="95">
        <v>15000</v>
      </c>
      <c r="I2380" s="58" t="s">
        <v>101</v>
      </c>
      <c r="J2380" s="58" t="s">
        <v>19</v>
      </c>
      <c r="K2380" s="99"/>
      <c r="L2380" s="100"/>
    </row>
    <row r="2381" s="2" customFormat="1" spans="1:12">
      <c r="A2381" s="167" t="s">
        <v>119</v>
      </c>
      <c r="B2381" s="58" t="s">
        <v>92</v>
      </c>
      <c r="C2381" s="58">
        <v>551</v>
      </c>
      <c r="D2381" s="41">
        <v>44905200000</v>
      </c>
      <c r="E2381" s="42">
        <v>150010020000</v>
      </c>
      <c r="F2381" s="57" t="s">
        <v>2341</v>
      </c>
      <c r="G2381" s="64">
        <v>2</v>
      </c>
      <c r="H2381" s="95">
        <v>6851.08</v>
      </c>
      <c r="I2381" s="58" t="s">
        <v>101</v>
      </c>
      <c r="J2381" s="58" t="s">
        <v>19</v>
      </c>
      <c r="K2381" s="99"/>
      <c r="L2381" s="100"/>
    </row>
    <row r="2382" s="2" customFormat="1" spans="1:12">
      <c r="A2382" s="167" t="s">
        <v>119</v>
      </c>
      <c r="B2382" s="58" t="s">
        <v>92</v>
      </c>
      <c r="C2382" s="58">
        <v>551</v>
      </c>
      <c r="D2382" s="41">
        <v>44905200000</v>
      </c>
      <c r="E2382" s="178">
        <v>262100000000</v>
      </c>
      <c r="F2382" s="57" t="s">
        <v>2341</v>
      </c>
      <c r="G2382" s="64">
        <v>1</v>
      </c>
      <c r="H2382" s="95">
        <v>3425.54</v>
      </c>
      <c r="I2382" s="58" t="s">
        <v>101</v>
      </c>
      <c r="J2382" s="58" t="s">
        <v>19</v>
      </c>
      <c r="K2382" s="99"/>
      <c r="L2382" s="100"/>
    </row>
    <row r="2383" s="2" customFormat="1" spans="1:12">
      <c r="A2383" s="167" t="s">
        <v>119</v>
      </c>
      <c r="B2383" s="58" t="s">
        <v>92</v>
      </c>
      <c r="C2383" s="58">
        <v>551</v>
      </c>
      <c r="D2383" s="41">
        <v>44905200000</v>
      </c>
      <c r="E2383" s="178">
        <v>262100000000</v>
      </c>
      <c r="F2383" s="39" t="s">
        <v>2342</v>
      </c>
      <c r="G2383" s="64">
        <v>17</v>
      </c>
      <c r="H2383" s="95">
        <v>3570</v>
      </c>
      <c r="I2383" s="58" t="s">
        <v>101</v>
      </c>
      <c r="J2383" s="58" t="s">
        <v>19</v>
      </c>
      <c r="K2383" s="99"/>
      <c r="L2383" s="100"/>
    </row>
    <row r="2384" s="2" customFormat="1" spans="1:12">
      <c r="A2384" s="167" t="s">
        <v>119</v>
      </c>
      <c r="B2384" s="58" t="s">
        <v>92</v>
      </c>
      <c r="C2384" s="58">
        <v>551</v>
      </c>
      <c r="D2384" s="41">
        <v>44905200000</v>
      </c>
      <c r="E2384" s="178">
        <v>262100000000</v>
      </c>
      <c r="F2384" s="57" t="s">
        <v>2338</v>
      </c>
      <c r="G2384" s="64">
        <v>2</v>
      </c>
      <c r="H2384" s="95">
        <v>2500</v>
      </c>
      <c r="I2384" s="58" t="s">
        <v>101</v>
      </c>
      <c r="J2384" s="58" t="s">
        <v>19</v>
      </c>
      <c r="K2384" s="99"/>
      <c r="L2384" s="100"/>
    </row>
    <row r="2385" s="2" customFormat="1" spans="1:12">
      <c r="A2385" s="167" t="s">
        <v>119</v>
      </c>
      <c r="B2385" s="58" t="s">
        <v>92</v>
      </c>
      <c r="C2385" s="58">
        <v>551</v>
      </c>
      <c r="D2385" s="41">
        <v>44905200000</v>
      </c>
      <c r="E2385" s="178">
        <v>262100000000</v>
      </c>
      <c r="F2385" s="57" t="s">
        <v>2343</v>
      </c>
      <c r="G2385" s="64">
        <v>1</v>
      </c>
      <c r="H2385" s="95">
        <v>4000</v>
      </c>
      <c r="I2385" s="58" t="s">
        <v>101</v>
      </c>
      <c r="J2385" s="58" t="s">
        <v>19</v>
      </c>
      <c r="K2385" s="99"/>
      <c r="L2385" s="100"/>
    </row>
    <row r="2386" s="2" customFormat="1" spans="1:12">
      <c r="A2386" s="167" t="s">
        <v>119</v>
      </c>
      <c r="B2386" s="58" t="s">
        <v>92</v>
      </c>
      <c r="C2386" s="58">
        <v>551</v>
      </c>
      <c r="D2386" s="41">
        <v>44905200000</v>
      </c>
      <c r="E2386" s="178">
        <v>262100000000</v>
      </c>
      <c r="F2386" s="57" t="s">
        <v>2335</v>
      </c>
      <c r="G2386" s="64">
        <v>1</v>
      </c>
      <c r="H2386" s="95">
        <v>6000</v>
      </c>
      <c r="I2386" s="58" t="s">
        <v>101</v>
      </c>
      <c r="J2386" s="58" t="s">
        <v>19</v>
      </c>
      <c r="K2386" s="99"/>
      <c r="L2386" s="100"/>
    </row>
    <row r="2387" spans="1:10">
      <c r="A2387" s="34" t="s">
        <v>2344</v>
      </c>
      <c r="B2387" s="35"/>
      <c r="C2387" s="35"/>
      <c r="D2387" s="36"/>
      <c r="E2387" s="37"/>
      <c r="F2387" s="34"/>
      <c r="G2387" s="35"/>
      <c r="H2387" s="38"/>
      <c r="I2387" s="35"/>
      <c r="J2387" s="35"/>
    </row>
    <row r="2388" s="2" customFormat="1" spans="1:10">
      <c r="A2388" s="57" t="s">
        <v>14</v>
      </c>
      <c r="B2388" s="58" t="s">
        <v>1834</v>
      </c>
      <c r="C2388" s="58">
        <v>557</v>
      </c>
      <c r="D2388" s="58">
        <v>33903000</v>
      </c>
      <c r="E2388" s="192" t="s">
        <v>2345</v>
      </c>
      <c r="F2388" s="179" t="s">
        <v>2346</v>
      </c>
      <c r="G2388" s="58">
        <v>20</v>
      </c>
      <c r="H2388" s="61">
        <v>2897</v>
      </c>
      <c r="I2388" s="58" t="s">
        <v>18</v>
      </c>
      <c r="J2388" s="58" t="s">
        <v>19</v>
      </c>
    </row>
    <row r="2389" s="2" customFormat="1" spans="1:10">
      <c r="A2389" s="57" t="s">
        <v>14</v>
      </c>
      <c r="B2389" s="58" t="s">
        <v>1834</v>
      </c>
      <c r="C2389" s="58">
        <v>557</v>
      </c>
      <c r="D2389" s="58">
        <v>33903000</v>
      </c>
      <c r="E2389" s="192" t="s">
        <v>2345</v>
      </c>
      <c r="F2389" s="179" t="s">
        <v>2347</v>
      </c>
      <c r="G2389" s="58">
        <v>12</v>
      </c>
      <c r="H2389" s="61">
        <v>54</v>
      </c>
      <c r="I2389" s="58" t="s">
        <v>18</v>
      </c>
      <c r="J2389" s="58" t="s">
        <v>1193</v>
      </c>
    </row>
    <row r="2390" s="2" customFormat="1" spans="1:10">
      <c r="A2390" s="57" t="s">
        <v>14</v>
      </c>
      <c r="B2390" s="58" t="s">
        <v>1834</v>
      </c>
      <c r="C2390" s="58">
        <v>557</v>
      </c>
      <c r="D2390" s="58">
        <v>33903000</v>
      </c>
      <c r="E2390" s="192" t="s">
        <v>2345</v>
      </c>
      <c r="F2390" s="180" t="s">
        <v>2348</v>
      </c>
      <c r="G2390" s="58">
        <v>4</v>
      </c>
      <c r="H2390" s="61">
        <v>34</v>
      </c>
      <c r="I2390" s="58" t="s">
        <v>18</v>
      </c>
      <c r="J2390" s="58" t="s">
        <v>1193</v>
      </c>
    </row>
    <row r="2391" s="2" customFormat="1" spans="1:10">
      <c r="A2391" s="57" t="s">
        <v>94</v>
      </c>
      <c r="B2391" s="58" t="s">
        <v>2349</v>
      </c>
      <c r="C2391" s="58">
        <v>558</v>
      </c>
      <c r="D2391" s="58">
        <v>33903000</v>
      </c>
      <c r="E2391" s="192" t="s">
        <v>1368</v>
      </c>
      <c r="F2391" s="180" t="s">
        <v>2350</v>
      </c>
      <c r="G2391" s="58">
        <v>7</v>
      </c>
      <c r="H2391" s="89">
        <f>21450/2</f>
        <v>10725</v>
      </c>
      <c r="I2391" s="58" t="s">
        <v>18</v>
      </c>
      <c r="J2391" s="58" t="s">
        <v>167</v>
      </c>
    </row>
    <row r="2392" spans="1:10">
      <c r="A2392" s="34" t="s">
        <v>2351</v>
      </c>
      <c r="B2392" s="35"/>
      <c r="C2392" s="35"/>
      <c r="D2392" s="36"/>
      <c r="E2392" s="37"/>
      <c r="F2392" s="34"/>
      <c r="G2392" s="35"/>
      <c r="H2392" s="38"/>
      <c r="I2392" s="35"/>
      <c r="J2392" s="35"/>
    </row>
    <row r="2393" s="2" customFormat="1" spans="1:12">
      <c r="A2393" s="57" t="s">
        <v>474</v>
      </c>
      <c r="B2393" s="58" t="s">
        <v>15</v>
      </c>
      <c r="C2393" s="58">
        <v>565</v>
      </c>
      <c r="D2393" s="62">
        <v>33903000000</v>
      </c>
      <c r="E2393" s="59">
        <v>160000000000</v>
      </c>
      <c r="F2393" s="96" t="s">
        <v>2352</v>
      </c>
      <c r="G2393" s="97">
        <v>2000</v>
      </c>
      <c r="H2393" s="95">
        <v>543.6</v>
      </c>
      <c r="I2393" s="58" t="s">
        <v>18</v>
      </c>
      <c r="J2393" s="58" t="s">
        <v>19</v>
      </c>
      <c r="K2393" s="99"/>
      <c r="L2393" s="100"/>
    </row>
    <row r="2394" s="2" customFormat="1" spans="1:12">
      <c r="A2394" s="57" t="s">
        <v>474</v>
      </c>
      <c r="B2394" s="58" t="s">
        <v>15</v>
      </c>
      <c r="C2394" s="58">
        <v>565</v>
      </c>
      <c r="D2394" s="62">
        <v>33903000000</v>
      </c>
      <c r="E2394" s="59">
        <v>160000000000</v>
      </c>
      <c r="F2394" s="39" t="s">
        <v>2353</v>
      </c>
      <c r="G2394" s="97">
        <v>300</v>
      </c>
      <c r="H2394" s="95">
        <v>23994</v>
      </c>
      <c r="I2394" s="58" t="s">
        <v>18</v>
      </c>
      <c r="J2394" s="58" t="s">
        <v>19</v>
      </c>
      <c r="K2394" s="99"/>
      <c r="L2394" s="100"/>
    </row>
    <row r="2395" s="2" customFormat="1" spans="1:12">
      <c r="A2395" s="57" t="s">
        <v>474</v>
      </c>
      <c r="B2395" s="58" t="s">
        <v>15</v>
      </c>
      <c r="C2395" s="58">
        <v>565</v>
      </c>
      <c r="D2395" s="62">
        <v>33903000000</v>
      </c>
      <c r="E2395" s="59">
        <v>160000000000</v>
      </c>
      <c r="F2395" s="39" t="s">
        <v>2354</v>
      </c>
      <c r="G2395" s="97">
        <v>500</v>
      </c>
      <c r="H2395" s="95">
        <v>3800</v>
      </c>
      <c r="I2395" s="58" t="s">
        <v>18</v>
      </c>
      <c r="J2395" s="58" t="s">
        <v>19</v>
      </c>
      <c r="K2395" s="99"/>
      <c r="L2395" s="100"/>
    </row>
    <row r="2396" s="2" customFormat="1" spans="1:12">
      <c r="A2396" s="57" t="s">
        <v>474</v>
      </c>
      <c r="B2396" s="58" t="s">
        <v>15</v>
      </c>
      <c r="C2396" s="58">
        <v>565</v>
      </c>
      <c r="D2396" s="62">
        <v>33903000000</v>
      </c>
      <c r="E2396" s="59">
        <v>160000000000</v>
      </c>
      <c r="F2396" s="96" t="s">
        <v>2355</v>
      </c>
      <c r="G2396" s="97">
        <v>500</v>
      </c>
      <c r="H2396" s="101">
        <v>456</v>
      </c>
      <c r="I2396" s="58" t="s">
        <v>18</v>
      </c>
      <c r="J2396" s="58" t="s">
        <v>19</v>
      </c>
      <c r="K2396" s="99"/>
      <c r="L2396" s="100"/>
    </row>
    <row r="2397" s="2" customFormat="1" spans="1:12">
      <c r="A2397" s="57" t="s">
        <v>474</v>
      </c>
      <c r="B2397" s="58" t="s">
        <v>15</v>
      </c>
      <c r="C2397" s="58">
        <v>565</v>
      </c>
      <c r="D2397" s="62">
        <v>33903000000</v>
      </c>
      <c r="E2397" s="59">
        <v>160000000000</v>
      </c>
      <c r="F2397" s="96" t="s">
        <v>2356</v>
      </c>
      <c r="G2397" s="97">
        <v>300</v>
      </c>
      <c r="H2397" s="95">
        <v>10794</v>
      </c>
      <c r="I2397" s="58" t="s">
        <v>18</v>
      </c>
      <c r="J2397" s="58" t="s">
        <v>19</v>
      </c>
      <c r="K2397" s="99"/>
      <c r="L2397" s="100"/>
    </row>
    <row r="2398" s="2" customFormat="1" spans="1:10">
      <c r="A2398" s="57" t="s">
        <v>14</v>
      </c>
      <c r="B2398" s="58" t="s">
        <v>1834</v>
      </c>
      <c r="C2398" s="58">
        <v>565</v>
      </c>
      <c r="D2398" s="62">
        <v>33903000000</v>
      </c>
      <c r="E2398" s="196" t="s">
        <v>2345</v>
      </c>
      <c r="F2398" s="57" t="s">
        <v>2357</v>
      </c>
      <c r="G2398" s="182">
        <v>48</v>
      </c>
      <c r="H2398" s="61">
        <v>815.52</v>
      </c>
      <c r="I2398" s="58" t="s">
        <v>18</v>
      </c>
      <c r="J2398" s="58" t="s">
        <v>1193</v>
      </c>
    </row>
    <row r="2399" s="2" customFormat="1" spans="1:10">
      <c r="A2399" s="57" t="s">
        <v>14</v>
      </c>
      <c r="B2399" s="58" t="s">
        <v>1834</v>
      </c>
      <c r="C2399" s="58">
        <v>565</v>
      </c>
      <c r="D2399" s="62">
        <v>33903000000</v>
      </c>
      <c r="E2399" s="196" t="s">
        <v>2345</v>
      </c>
      <c r="F2399" s="57" t="s">
        <v>145</v>
      </c>
      <c r="G2399" s="182">
        <v>120</v>
      </c>
      <c r="H2399" s="61">
        <v>234</v>
      </c>
      <c r="I2399" s="58" t="s">
        <v>18</v>
      </c>
      <c r="J2399" s="58" t="s">
        <v>1193</v>
      </c>
    </row>
    <row r="2400" s="2" customFormat="1" spans="1:10">
      <c r="A2400" s="57" t="s">
        <v>14</v>
      </c>
      <c r="B2400" s="58" t="s">
        <v>1834</v>
      </c>
      <c r="C2400" s="58">
        <v>565</v>
      </c>
      <c r="D2400" s="62">
        <v>33903000000</v>
      </c>
      <c r="E2400" s="196" t="s">
        <v>2345</v>
      </c>
      <c r="F2400" s="57" t="s">
        <v>2358</v>
      </c>
      <c r="G2400" s="183">
        <v>80000</v>
      </c>
      <c r="H2400" s="61">
        <v>8000</v>
      </c>
      <c r="I2400" s="58" t="s">
        <v>18</v>
      </c>
      <c r="J2400" s="58" t="s">
        <v>19</v>
      </c>
    </row>
    <row r="2401" s="2" customFormat="1" spans="1:10">
      <c r="A2401" s="57" t="s">
        <v>14</v>
      </c>
      <c r="B2401" s="58" t="s">
        <v>1834</v>
      </c>
      <c r="C2401" s="58">
        <v>565</v>
      </c>
      <c r="D2401" s="62">
        <v>33903000000</v>
      </c>
      <c r="E2401" s="196" t="s">
        <v>2345</v>
      </c>
      <c r="F2401" s="57" t="s">
        <v>2359</v>
      </c>
      <c r="G2401" s="183">
        <v>40000</v>
      </c>
      <c r="H2401" s="61">
        <v>4000</v>
      </c>
      <c r="I2401" s="58" t="s">
        <v>18</v>
      </c>
      <c r="J2401" s="58" t="s">
        <v>19</v>
      </c>
    </row>
    <row r="2402" s="2" customFormat="1" spans="1:10">
      <c r="A2402" s="57" t="s">
        <v>14</v>
      </c>
      <c r="B2402" s="58" t="s">
        <v>1834</v>
      </c>
      <c r="C2402" s="58">
        <v>565</v>
      </c>
      <c r="D2402" s="62">
        <v>33903000000</v>
      </c>
      <c r="E2402" s="196" t="s">
        <v>2345</v>
      </c>
      <c r="F2402" s="57" t="s">
        <v>2360</v>
      </c>
      <c r="G2402" s="183">
        <v>40000</v>
      </c>
      <c r="H2402" s="61">
        <v>4000</v>
      </c>
      <c r="I2402" s="58" t="s">
        <v>18</v>
      </c>
      <c r="J2402" s="58" t="s">
        <v>19</v>
      </c>
    </row>
    <row r="2403" s="2" customFormat="1" spans="1:10">
      <c r="A2403" s="57" t="s">
        <v>14</v>
      </c>
      <c r="B2403" s="58" t="s">
        <v>1834</v>
      </c>
      <c r="C2403" s="58">
        <v>565</v>
      </c>
      <c r="D2403" s="62">
        <v>33903000000</v>
      </c>
      <c r="E2403" s="196" t="s">
        <v>2345</v>
      </c>
      <c r="F2403" s="57" t="s">
        <v>2361</v>
      </c>
      <c r="G2403" s="183">
        <v>40000</v>
      </c>
      <c r="H2403" s="61">
        <v>4000</v>
      </c>
      <c r="I2403" s="58" t="s">
        <v>18</v>
      </c>
      <c r="J2403" s="58" t="s">
        <v>19</v>
      </c>
    </row>
    <row r="2404" s="2" customFormat="1" spans="1:10">
      <c r="A2404" s="57" t="s">
        <v>14</v>
      </c>
      <c r="B2404" s="58" t="s">
        <v>1834</v>
      </c>
      <c r="C2404" s="58">
        <v>565</v>
      </c>
      <c r="D2404" s="62">
        <v>33903000000</v>
      </c>
      <c r="E2404" s="196" t="s">
        <v>2345</v>
      </c>
      <c r="F2404" s="57" t="s">
        <v>2362</v>
      </c>
      <c r="G2404" s="182">
        <v>60</v>
      </c>
      <c r="H2404" s="61">
        <v>1551</v>
      </c>
      <c r="I2404" s="58" t="s">
        <v>18</v>
      </c>
      <c r="J2404" s="58" t="s">
        <v>1193</v>
      </c>
    </row>
    <row r="2405" s="2" customFormat="1" spans="1:10">
      <c r="A2405" s="57" t="s">
        <v>14</v>
      </c>
      <c r="B2405" s="58" t="s">
        <v>1834</v>
      </c>
      <c r="C2405" s="58">
        <v>565</v>
      </c>
      <c r="D2405" s="62">
        <v>33903000000</v>
      </c>
      <c r="E2405" s="196" t="s">
        <v>2345</v>
      </c>
      <c r="F2405" s="57" t="s">
        <v>2363</v>
      </c>
      <c r="G2405" s="182">
        <v>432</v>
      </c>
      <c r="H2405" s="61">
        <v>2172.96</v>
      </c>
      <c r="I2405" s="58" t="s">
        <v>18</v>
      </c>
      <c r="J2405" s="58" t="s">
        <v>1193</v>
      </c>
    </row>
    <row r="2406" s="2" customFormat="1" spans="1:10">
      <c r="A2406" s="57" t="s">
        <v>14</v>
      </c>
      <c r="B2406" s="58" t="s">
        <v>1834</v>
      </c>
      <c r="C2406" s="58">
        <v>565</v>
      </c>
      <c r="D2406" s="62">
        <v>33903000000</v>
      </c>
      <c r="E2406" s="196" t="s">
        <v>2345</v>
      </c>
      <c r="F2406" s="57" t="s">
        <v>2364</v>
      </c>
      <c r="G2406" s="182">
        <v>60</v>
      </c>
      <c r="H2406" s="61">
        <v>2145</v>
      </c>
      <c r="I2406" s="58" t="s">
        <v>18</v>
      </c>
      <c r="J2406" s="58" t="s">
        <v>19</v>
      </c>
    </row>
    <row r="2407" s="2" customFormat="1" spans="1:10">
      <c r="A2407" s="57" t="s">
        <v>14</v>
      </c>
      <c r="B2407" s="58" t="s">
        <v>1834</v>
      </c>
      <c r="C2407" s="58">
        <v>565</v>
      </c>
      <c r="D2407" s="62">
        <v>33903000000</v>
      </c>
      <c r="E2407" s="196" t="s">
        <v>2345</v>
      </c>
      <c r="F2407" s="57" t="s">
        <v>2365</v>
      </c>
      <c r="G2407" s="182">
        <v>24</v>
      </c>
      <c r="H2407" s="61">
        <v>94.08</v>
      </c>
      <c r="I2407" s="58" t="s">
        <v>18</v>
      </c>
      <c r="J2407" s="58" t="s">
        <v>1193</v>
      </c>
    </row>
    <row r="2408" s="2" customFormat="1" spans="1:10">
      <c r="A2408" s="57" t="s">
        <v>14</v>
      </c>
      <c r="B2408" s="58" t="s">
        <v>1834</v>
      </c>
      <c r="C2408" s="58">
        <v>565</v>
      </c>
      <c r="D2408" s="62">
        <v>33903000000</v>
      </c>
      <c r="E2408" s="196" t="s">
        <v>2345</v>
      </c>
      <c r="F2408" s="57" t="s">
        <v>1932</v>
      </c>
      <c r="G2408" s="182">
        <v>24</v>
      </c>
      <c r="H2408" s="61">
        <v>47.52</v>
      </c>
      <c r="I2408" s="58" t="s">
        <v>18</v>
      </c>
      <c r="J2408" s="58" t="s">
        <v>1193</v>
      </c>
    </row>
    <row r="2409" s="2" customFormat="1" spans="1:10">
      <c r="A2409" s="57" t="s">
        <v>14</v>
      </c>
      <c r="B2409" s="58" t="s">
        <v>1834</v>
      </c>
      <c r="C2409" s="58">
        <v>565</v>
      </c>
      <c r="D2409" s="62">
        <v>33903000000</v>
      </c>
      <c r="E2409" s="196" t="s">
        <v>2345</v>
      </c>
      <c r="F2409" s="57" t="s">
        <v>2366</v>
      </c>
      <c r="G2409" s="182">
        <v>30</v>
      </c>
      <c r="H2409" s="61">
        <v>762.52</v>
      </c>
      <c r="I2409" s="58" t="s">
        <v>18</v>
      </c>
      <c r="J2409" s="58" t="s">
        <v>19</v>
      </c>
    </row>
    <row r="2410" s="2" customFormat="1" spans="1:10">
      <c r="A2410" s="57" t="s">
        <v>14</v>
      </c>
      <c r="B2410" s="58" t="s">
        <v>1834</v>
      </c>
      <c r="C2410" s="58">
        <v>565</v>
      </c>
      <c r="D2410" s="62">
        <v>33903000000</v>
      </c>
      <c r="E2410" s="196" t="s">
        <v>2345</v>
      </c>
      <c r="F2410" s="57" t="s">
        <v>2367</v>
      </c>
      <c r="G2410" s="182">
        <v>12</v>
      </c>
      <c r="H2410" s="61">
        <v>165.36</v>
      </c>
      <c r="I2410" s="58" t="s">
        <v>18</v>
      </c>
      <c r="J2410" s="58" t="s">
        <v>1193</v>
      </c>
    </row>
    <row r="2411" s="2" customFormat="1" spans="1:10">
      <c r="A2411" s="57" t="s">
        <v>14</v>
      </c>
      <c r="B2411" s="58" t="s">
        <v>1834</v>
      </c>
      <c r="C2411" s="58">
        <v>565</v>
      </c>
      <c r="D2411" s="62">
        <v>33903000000</v>
      </c>
      <c r="E2411" s="196" t="s">
        <v>2345</v>
      </c>
      <c r="F2411" s="57" t="s">
        <v>2368</v>
      </c>
      <c r="G2411" s="182">
        <v>90</v>
      </c>
      <c r="H2411" s="61">
        <v>4702.5</v>
      </c>
      <c r="I2411" s="58" t="s">
        <v>18</v>
      </c>
      <c r="J2411" s="58" t="s">
        <v>1193</v>
      </c>
    </row>
    <row r="2412" s="2" customFormat="1" spans="1:10">
      <c r="A2412" s="57" t="s">
        <v>14</v>
      </c>
      <c r="B2412" s="58" t="s">
        <v>1834</v>
      </c>
      <c r="C2412" s="58">
        <v>565</v>
      </c>
      <c r="D2412" s="62">
        <v>33903000000</v>
      </c>
      <c r="E2412" s="196" t="s">
        <v>2345</v>
      </c>
      <c r="F2412" s="57" t="s">
        <v>2369</v>
      </c>
      <c r="G2412" s="182">
        <v>90</v>
      </c>
      <c r="H2412" s="61">
        <v>10997.8</v>
      </c>
      <c r="I2412" s="58" t="s">
        <v>18</v>
      </c>
      <c r="J2412" s="58" t="s">
        <v>1193</v>
      </c>
    </row>
    <row r="2413" s="2" customFormat="1" spans="1:10">
      <c r="A2413" s="57" t="s">
        <v>14</v>
      </c>
      <c r="B2413" s="58" t="s">
        <v>1834</v>
      </c>
      <c r="C2413" s="58">
        <v>565</v>
      </c>
      <c r="D2413" s="62">
        <v>33903000000</v>
      </c>
      <c r="E2413" s="196" t="s">
        <v>2345</v>
      </c>
      <c r="F2413" s="57" t="s">
        <v>1906</v>
      </c>
      <c r="G2413" s="182">
        <v>360</v>
      </c>
      <c r="H2413" s="61">
        <v>97.2</v>
      </c>
      <c r="I2413" s="58" t="s">
        <v>18</v>
      </c>
      <c r="J2413" s="58" t="s">
        <v>1193</v>
      </c>
    </row>
    <row r="2414" s="2" customFormat="1" spans="1:10">
      <c r="A2414" s="57" t="s">
        <v>14</v>
      </c>
      <c r="B2414" s="58" t="s">
        <v>1834</v>
      </c>
      <c r="C2414" s="58">
        <v>565</v>
      </c>
      <c r="D2414" s="62">
        <v>33903000000</v>
      </c>
      <c r="E2414" s="196" t="s">
        <v>2345</v>
      </c>
      <c r="F2414" s="57" t="s">
        <v>2370</v>
      </c>
      <c r="G2414" s="182">
        <v>80</v>
      </c>
      <c r="H2414" s="61">
        <v>11588</v>
      </c>
      <c r="I2414" s="58" t="s">
        <v>18</v>
      </c>
      <c r="J2414" s="58" t="s">
        <v>19</v>
      </c>
    </row>
    <row r="2415" s="2" customFormat="1" spans="1:10">
      <c r="A2415" s="57" t="s">
        <v>14</v>
      </c>
      <c r="B2415" s="58" t="s">
        <v>1834</v>
      </c>
      <c r="C2415" s="58">
        <v>565</v>
      </c>
      <c r="D2415" s="62">
        <v>33903000000</v>
      </c>
      <c r="E2415" s="196" t="s">
        <v>2345</v>
      </c>
      <c r="F2415" s="57" t="s">
        <v>1239</v>
      </c>
      <c r="G2415" s="182">
        <v>120</v>
      </c>
      <c r="H2415" s="61">
        <v>70.8</v>
      </c>
      <c r="I2415" s="58" t="s">
        <v>18</v>
      </c>
      <c r="J2415" s="58" t="s">
        <v>1193</v>
      </c>
    </row>
    <row r="2416" s="2" customFormat="1" spans="1:10">
      <c r="A2416" s="57" t="s">
        <v>14</v>
      </c>
      <c r="B2416" s="58" t="s">
        <v>1834</v>
      </c>
      <c r="C2416" s="58">
        <v>565</v>
      </c>
      <c r="D2416" s="62">
        <v>33903000000</v>
      </c>
      <c r="E2416" s="196" t="s">
        <v>2345</v>
      </c>
      <c r="F2416" s="57" t="s">
        <v>2112</v>
      </c>
      <c r="G2416" s="182">
        <v>36</v>
      </c>
      <c r="H2416" s="61">
        <v>147.51</v>
      </c>
      <c r="I2416" s="58" t="s">
        <v>18</v>
      </c>
      <c r="J2416" s="58" t="s">
        <v>1193</v>
      </c>
    </row>
    <row r="2417" s="2" customFormat="1" spans="1:10">
      <c r="A2417" s="57" t="s">
        <v>14</v>
      </c>
      <c r="B2417" s="58" t="s">
        <v>1834</v>
      </c>
      <c r="C2417" s="58">
        <v>565</v>
      </c>
      <c r="D2417" s="62">
        <v>33903000000</v>
      </c>
      <c r="E2417" s="196" t="s">
        <v>2345</v>
      </c>
      <c r="F2417" s="57" t="s">
        <v>1264</v>
      </c>
      <c r="G2417" s="182">
        <v>20</v>
      </c>
      <c r="H2417" s="61">
        <v>156.8</v>
      </c>
      <c r="I2417" s="58" t="s">
        <v>18</v>
      </c>
      <c r="J2417" s="58" t="s">
        <v>1193</v>
      </c>
    </row>
    <row r="2418" s="2" customFormat="1" spans="1:10">
      <c r="A2418" s="57" t="s">
        <v>14</v>
      </c>
      <c r="B2418" s="58" t="s">
        <v>1834</v>
      </c>
      <c r="C2418" s="58">
        <v>565</v>
      </c>
      <c r="D2418" s="62">
        <v>33903000000</v>
      </c>
      <c r="E2418" s="196" t="s">
        <v>2345</v>
      </c>
      <c r="F2418" s="57" t="s">
        <v>2371</v>
      </c>
      <c r="G2418" s="182">
        <v>480</v>
      </c>
      <c r="H2418" s="61">
        <v>5798.4</v>
      </c>
      <c r="I2418" s="58" t="s">
        <v>18</v>
      </c>
      <c r="J2418" s="58" t="s">
        <v>1193</v>
      </c>
    </row>
    <row r="2419" s="2" customFormat="1" spans="1:10">
      <c r="A2419" s="57" t="s">
        <v>14</v>
      </c>
      <c r="B2419" s="58" t="s">
        <v>1834</v>
      </c>
      <c r="C2419" s="58">
        <v>565</v>
      </c>
      <c r="D2419" s="62">
        <v>33903000000</v>
      </c>
      <c r="E2419" s="196" t="s">
        <v>2345</v>
      </c>
      <c r="F2419" s="57" t="s">
        <v>2372</v>
      </c>
      <c r="G2419" s="182">
        <v>240</v>
      </c>
      <c r="H2419" s="61">
        <v>1464</v>
      </c>
      <c r="I2419" s="58" t="s">
        <v>18</v>
      </c>
      <c r="J2419" s="58" t="s">
        <v>1193</v>
      </c>
    </row>
    <row r="2420" s="2" customFormat="1" spans="1:10">
      <c r="A2420" s="57" t="s">
        <v>14</v>
      </c>
      <c r="B2420" s="58" t="s">
        <v>1834</v>
      </c>
      <c r="C2420" s="58">
        <v>565</v>
      </c>
      <c r="D2420" s="62">
        <v>33903000000</v>
      </c>
      <c r="E2420" s="196" t="s">
        <v>2345</v>
      </c>
      <c r="F2420" s="39" t="s">
        <v>2373</v>
      </c>
      <c r="G2420" s="182">
        <v>20</v>
      </c>
      <c r="H2420" s="61">
        <v>862.18</v>
      </c>
      <c r="I2420" s="58" t="s">
        <v>18</v>
      </c>
      <c r="J2420" s="58" t="s">
        <v>1193</v>
      </c>
    </row>
    <row r="2421" s="2" customFormat="1" spans="1:10">
      <c r="A2421" s="57" t="s">
        <v>14</v>
      </c>
      <c r="B2421" s="58" t="s">
        <v>1834</v>
      </c>
      <c r="C2421" s="58">
        <v>565</v>
      </c>
      <c r="D2421" s="62">
        <v>33903000000</v>
      </c>
      <c r="E2421" s="196" t="s">
        <v>2345</v>
      </c>
      <c r="F2421" s="57" t="s">
        <v>2374</v>
      </c>
      <c r="G2421" s="182">
        <v>4</v>
      </c>
      <c r="H2421" s="61">
        <v>112.8</v>
      </c>
      <c r="I2421" s="58" t="s">
        <v>18</v>
      </c>
      <c r="J2421" s="58" t="s">
        <v>1193</v>
      </c>
    </row>
    <row r="2422" s="2" customFormat="1" spans="1:10">
      <c r="A2422" s="57" t="s">
        <v>14</v>
      </c>
      <c r="B2422" s="58" t="s">
        <v>1834</v>
      </c>
      <c r="C2422" s="58">
        <v>565</v>
      </c>
      <c r="D2422" s="62">
        <v>33903000000</v>
      </c>
      <c r="E2422" s="196" t="s">
        <v>2345</v>
      </c>
      <c r="F2422" s="57" t="s">
        <v>2375</v>
      </c>
      <c r="G2422" s="182">
        <v>240</v>
      </c>
      <c r="H2422" s="61">
        <v>124.8</v>
      </c>
      <c r="I2422" s="58" t="s">
        <v>18</v>
      </c>
      <c r="J2422" s="58" t="s">
        <v>1193</v>
      </c>
    </row>
    <row r="2423" s="2" customFormat="1" spans="1:10">
      <c r="A2423" s="57" t="s">
        <v>14</v>
      </c>
      <c r="B2423" s="58" t="s">
        <v>1834</v>
      </c>
      <c r="C2423" s="58">
        <v>565</v>
      </c>
      <c r="D2423" s="62">
        <v>33903000000</v>
      </c>
      <c r="E2423" s="196" t="s">
        <v>2345</v>
      </c>
      <c r="F2423" s="57" t="s">
        <v>1907</v>
      </c>
      <c r="G2423" s="182">
        <v>240</v>
      </c>
      <c r="H2423" s="61">
        <v>124.8</v>
      </c>
      <c r="I2423" s="58" t="s">
        <v>18</v>
      </c>
      <c r="J2423" s="58" t="s">
        <v>1193</v>
      </c>
    </row>
    <row r="2424" s="2" customFormat="1" spans="1:10">
      <c r="A2424" s="57" t="s">
        <v>14</v>
      </c>
      <c r="B2424" s="58" t="s">
        <v>1834</v>
      </c>
      <c r="C2424" s="58">
        <v>565</v>
      </c>
      <c r="D2424" s="62">
        <v>33903000000</v>
      </c>
      <c r="E2424" s="196" t="s">
        <v>2345</v>
      </c>
      <c r="F2424" s="57" t="s">
        <v>1908</v>
      </c>
      <c r="G2424" s="182">
        <v>600</v>
      </c>
      <c r="H2424" s="61">
        <v>312</v>
      </c>
      <c r="I2424" s="58" t="s">
        <v>18</v>
      </c>
      <c r="J2424" s="58" t="s">
        <v>1193</v>
      </c>
    </row>
    <row r="2425" s="2" customFormat="1" spans="1:10">
      <c r="A2425" s="57" t="s">
        <v>14</v>
      </c>
      <c r="B2425" s="58" t="s">
        <v>1834</v>
      </c>
      <c r="C2425" s="58">
        <v>565</v>
      </c>
      <c r="D2425" s="62">
        <v>33903000000</v>
      </c>
      <c r="E2425" s="196" t="s">
        <v>2345</v>
      </c>
      <c r="F2425" s="57" t="s">
        <v>2376</v>
      </c>
      <c r="G2425" s="182">
        <v>120</v>
      </c>
      <c r="H2425" s="61">
        <v>176.4</v>
      </c>
      <c r="I2425" s="58" t="s">
        <v>18</v>
      </c>
      <c r="J2425" s="58" t="s">
        <v>1193</v>
      </c>
    </row>
    <row r="2426" s="2" customFormat="1" spans="1:10">
      <c r="A2426" s="57" t="s">
        <v>14</v>
      </c>
      <c r="B2426" s="58" t="s">
        <v>1834</v>
      </c>
      <c r="C2426" s="58">
        <v>565</v>
      </c>
      <c r="D2426" s="62">
        <v>33903000000</v>
      </c>
      <c r="E2426" s="196" t="s">
        <v>2345</v>
      </c>
      <c r="F2426" s="57" t="s">
        <v>2377</v>
      </c>
      <c r="G2426" s="182">
        <v>60</v>
      </c>
      <c r="H2426" s="61">
        <v>106.2</v>
      </c>
      <c r="I2426" s="58" t="s">
        <v>18</v>
      </c>
      <c r="J2426" s="58" t="s">
        <v>1193</v>
      </c>
    </row>
    <row r="2427" s="2" customFormat="1" spans="1:10">
      <c r="A2427" s="57" t="s">
        <v>14</v>
      </c>
      <c r="B2427" s="58" t="s">
        <v>1834</v>
      </c>
      <c r="C2427" s="58">
        <v>565</v>
      </c>
      <c r="D2427" s="62">
        <v>33903000000</v>
      </c>
      <c r="E2427" s="196" t="s">
        <v>2345</v>
      </c>
      <c r="F2427" s="57" t="s">
        <v>2378</v>
      </c>
      <c r="G2427" s="182">
        <v>2</v>
      </c>
      <c r="H2427" s="61">
        <v>704</v>
      </c>
      <c r="I2427" s="58" t="s">
        <v>18</v>
      </c>
      <c r="J2427" s="58" t="s">
        <v>1193</v>
      </c>
    </row>
    <row r="2428" s="2" customFormat="1" spans="1:10">
      <c r="A2428" s="57" t="s">
        <v>14</v>
      </c>
      <c r="B2428" s="58" t="s">
        <v>1834</v>
      </c>
      <c r="C2428" s="58">
        <v>565</v>
      </c>
      <c r="D2428" s="62">
        <v>33903000000</v>
      </c>
      <c r="E2428" s="196" t="s">
        <v>2345</v>
      </c>
      <c r="F2428" s="57" t="s">
        <v>2379</v>
      </c>
      <c r="G2428" s="182">
        <v>60</v>
      </c>
      <c r="H2428" s="61">
        <v>822</v>
      </c>
      <c r="I2428" s="58" t="s">
        <v>18</v>
      </c>
      <c r="J2428" s="58" t="s">
        <v>1193</v>
      </c>
    </row>
    <row r="2429" s="2" customFormat="1" spans="1:10">
      <c r="A2429" s="57" t="s">
        <v>14</v>
      </c>
      <c r="B2429" s="58" t="s">
        <v>1834</v>
      </c>
      <c r="C2429" s="58">
        <v>565</v>
      </c>
      <c r="D2429" s="62">
        <v>33903000000</v>
      </c>
      <c r="E2429" s="196" t="s">
        <v>2345</v>
      </c>
      <c r="F2429" s="57" t="s">
        <v>2380</v>
      </c>
      <c r="G2429" s="182">
        <v>60</v>
      </c>
      <c r="H2429" s="61">
        <v>646.8</v>
      </c>
      <c r="I2429" s="58" t="s">
        <v>18</v>
      </c>
      <c r="J2429" s="58" t="s">
        <v>1193</v>
      </c>
    </row>
    <row r="2430" s="2" customFormat="1" spans="1:10">
      <c r="A2430" s="57" t="s">
        <v>14</v>
      </c>
      <c r="B2430" s="58" t="s">
        <v>1834</v>
      </c>
      <c r="C2430" s="58">
        <v>565</v>
      </c>
      <c r="D2430" s="62">
        <v>33903000000</v>
      </c>
      <c r="E2430" s="196" t="s">
        <v>2345</v>
      </c>
      <c r="F2430" s="57" t="s">
        <v>2381</v>
      </c>
      <c r="G2430" s="182">
        <v>60</v>
      </c>
      <c r="H2430" s="61">
        <v>646.8</v>
      </c>
      <c r="I2430" s="58" t="s">
        <v>18</v>
      </c>
      <c r="J2430" s="58" t="s">
        <v>1193</v>
      </c>
    </row>
    <row r="2431" s="2" customFormat="1" spans="1:10">
      <c r="A2431" s="57" t="s">
        <v>14</v>
      </c>
      <c r="B2431" s="58" t="s">
        <v>1834</v>
      </c>
      <c r="C2431" s="58">
        <v>565</v>
      </c>
      <c r="D2431" s="62">
        <v>33903000000</v>
      </c>
      <c r="E2431" s="196" t="s">
        <v>2345</v>
      </c>
      <c r="F2431" s="57" t="s">
        <v>2382</v>
      </c>
      <c r="G2431" s="183">
        <v>2000</v>
      </c>
      <c r="H2431" s="61">
        <v>543.6</v>
      </c>
      <c r="I2431" s="58" t="s">
        <v>18</v>
      </c>
      <c r="J2431" s="58" t="s">
        <v>19</v>
      </c>
    </row>
    <row r="2432" s="2" customFormat="1" spans="1:10">
      <c r="A2432" s="57" t="s">
        <v>14</v>
      </c>
      <c r="B2432" s="58" t="s">
        <v>1834</v>
      </c>
      <c r="C2432" s="58">
        <v>565</v>
      </c>
      <c r="D2432" s="62">
        <v>33903000000</v>
      </c>
      <c r="E2432" s="196" t="s">
        <v>2345</v>
      </c>
      <c r="F2432" s="57" t="s">
        <v>2383</v>
      </c>
      <c r="G2432" s="182">
        <v>300</v>
      </c>
      <c r="H2432" s="61">
        <v>23994</v>
      </c>
      <c r="I2432" s="58" t="s">
        <v>18</v>
      </c>
      <c r="J2432" s="58" t="s">
        <v>19</v>
      </c>
    </row>
    <row r="2433" s="2" customFormat="1" spans="1:10">
      <c r="A2433" s="57" t="s">
        <v>14</v>
      </c>
      <c r="B2433" s="58" t="s">
        <v>1834</v>
      </c>
      <c r="C2433" s="58">
        <v>565</v>
      </c>
      <c r="D2433" s="62">
        <v>33903000000</v>
      </c>
      <c r="E2433" s="196" t="s">
        <v>2345</v>
      </c>
      <c r="F2433" s="57" t="s">
        <v>2384</v>
      </c>
      <c r="G2433" s="182">
        <v>120</v>
      </c>
      <c r="H2433" s="61">
        <v>238.8</v>
      </c>
      <c r="I2433" s="58" t="s">
        <v>18</v>
      </c>
      <c r="J2433" s="58" t="s">
        <v>1193</v>
      </c>
    </row>
    <row r="2434" s="2" customFormat="1" spans="1:10">
      <c r="A2434" s="57" t="s">
        <v>14</v>
      </c>
      <c r="B2434" s="58" t="s">
        <v>1834</v>
      </c>
      <c r="C2434" s="58">
        <v>565</v>
      </c>
      <c r="D2434" s="62">
        <v>33903000000</v>
      </c>
      <c r="E2434" s="196" t="s">
        <v>2345</v>
      </c>
      <c r="F2434" s="57" t="s">
        <v>2385</v>
      </c>
      <c r="G2434" s="182">
        <v>60</v>
      </c>
      <c r="H2434" s="61">
        <v>260.4</v>
      </c>
      <c r="I2434" s="58" t="s">
        <v>18</v>
      </c>
      <c r="J2434" s="58" t="s">
        <v>1193</v>
      </c>
    </row>
    <row r="2435" s="2" customFormat="1" spans="1:10">
      <c r="A2435" s="57" t="s">
        <v>14</v>
      </c>
      <c r="B2435" s="58" t="s">
        <v>1834</v>
      </c>
      <c r="C2435" s="58">
        <v>565</v>
      </c>
      <c r="D2435" s="62">
        <v>33903000000</v>
      </c>
      <c r="E2435" s="196" t="s">
        <v>2345</v>
      </c>
      <c r="F2435" s="57" t="s">
        <v>1261</v>
      </c>
      <c r="G2435" s="182">
        <v>60</v>
      </c>
      <c r="H2435" s="61">
        <v>85.8</v>
      </c>
      <c r="I2435" s="58" t="s">
        <v>18</v>
      </c>
      <c r="J2435" s="58" t="s">
        <v>1193</v>
      </c>
    </row>
    <row r="2436" s="2" customFormat="1" spans="1:10">
      <c r="A2436" s="57" t="s">
        <v>14</v>
      </c>
      <c r="B2436" s="58" t="s">
        <v>2349</v>
      </c>
      <c r="C2436" s="58">
        <v>565</v>
      </c>
      <c r="D2436" s="62">
        <v>33903000000</v>
      </c>
      <c r="E2436" s="196" t="s">
        <v>2345</v>
      </c>
      <c r="F2436" s="57" t="s">
        <v>2386</v>
      </c>
      <c r="G2436" s="182">
        <v>60</v>
      </c>
      <c r="H2436" s="61">
        <v>1019.7</v>
      </c>
      <c r="I2436" s="58" t="s">
        <v>1366</v>
      </c>
      <c r="J2436" s="58" t="s">
        <v>1193</v>
      </c>
    </row>
    <row r="2437" s="2" customFormat="1" spans="1:10">
      <c r="A2437" s="57" t="s">
        <v>14</v>
      </c>
      <c r="B2437" s="58" t="s">
        <v>1834</v>
      </c>
      <c r="C2437" s="58">
        <v>565</v>
      </c>
      <c r="D2437" s="62">
        <v>33903000000</v>
      </c>
      <c r="E2437" s="196" t="s">
        <v>2345</v>
      </c>
      <c r="F2437" s="57" t="s">
        <v>2387</v>
      </c>
      <c r="G2437" s="182">
        <v>120</v>
      </c>
      <c r="H2437" s="61">
        <v>1519.32</v>
      </c>
      <c r="I2437" s="58" t="s">
        <v>18</v>
      </c>
      <c r="J2437" s="58" t="s">
        <v>19</v>
      </c>
    </row>
    <row r="2438" s="2" customFormat="1" spans="1:10">
      <c r="A2438" s="57" t="s">
        <v>14</v>
      </c>
      <c r="B2438" s="58" t="s">
        <v>1834</v>
      </c>
      <c r="C2438" s="58">
        <v>565</v>
      </c>
      <c r="D2438" s="62">
        <v>33903000000</v>
      </c>
      <c r="E2438" s="196" t="s">
        <v>2345</v>
      </c>
      <c r="F2438" s="57" t="s">
        <v>1841</v>
      </c>
      <c r="G2438" s="182">
        <v>10</v>
      </c>
      <c r="H2438" s="61">
        <v>33.66</v>
      </c>
      <c r="I2438" s="58" t="s">
        <v>18</v>
      </c>
      <c r="J2438" s="58" t="s">
        <v>1193</v>
      </c>
    </row>
    <row r="2439" s="2" customFormat="1" spans="1:10">
      <c r="A2439" s="57" t="s">
        <v>14</v>
      </c>
      <c r="B2439" s="58" t="s">
        <v>1834</v>
      </c>
      <c r="C2439" s="58">
        <v>565</v>
      </c>
      <c r="D2439" s="62">
        <v>33903000000</v>
      </c>
      <c r="E2439" s="196" t="s">
        <v>2345</v>
      </c>
      <c r="F2439" s="57" t="s">
        <v>162</v>
      </c>
      <c r="G2439" s="182">
        <v>10</v>
      </c>
      <c r="H2439" s="61">
        <v>51.15</v>
      </c>
      <c r="I2439" s="58" t="s">
        <v>18</v>
      </c>
      <c r="J2439" s="58" t="s">
        <v>1193</v>
      </c>
    </row>
    <row r="2440" s="2" customFormat="1" spans="1:10">
      <c r="A2440" s="57" t="s">
        <v>14</v>
      </c>
      <c r="B2440" s="58" t="s">
        <v>1834</v>
      </c>
      <c r="C2440" s="58">
        <v>565</v>
      </c>
      <c r="D2440" s="62">
        <v>33903000000</v>
      </c>
      <c r="E2440" s="196" t="s">
        <v>2345</v>
      </c>
      <c r="F2440" s="57" t="s">
        <v>2388</v>
      </c>
      <c r="G2440" s="182">
        <v>192</v>
      </c>
      <c r="H2440" s="61">
        <v>443.52</v>
      </c>
      <c r="I2440" s="58" t="s">
        <v>18</v>
      </c>
      <c r="J2440" s="58" t="s">
        <v>1193</v>
      </c>
    </row>
    <row r="2441" s="2" customFormat="1" spans="1:10">
      <c r="A2441" s="57" t="s">
        <v>14</v>
      </c>
      <c r="B2441" s="58" t="s">
        <v>1834</v>
      </c>
      <c r="C2441" s="58">
        <v>565</v>
      </c>
      <c r="D2441" s="62">
        <v>33903000000</v>
      </c>
      <c r="E2441" s="196" t="s">
        <v>2345</v>
      </c>
      <c r="F2441" s="57" t="s">
        <v>2389</v>
      </c>
      <c r="G2441" s="182">
        <v>168</v>
      </c>
      <c r="H2441" s="61">
        <v>249.48</v>
      </c>
      <c r="I2441" s="58" t="s">
        <v>18</v>
      </c>
      <c r="J2441" s="58" t="s">
        <v>1193</v>
      </c>
    </row>
    <row r="2442" s="2" customFormat="1" spans="1:10">
      <c r="A2442" s="57" t="s">
        <v>14</v>
      </c>
      <c r="B2442" s="58" t="s">
        <v>1834</v>
      </c>
      <c r="C2442" s="58">
        <v>565</v>
      </c>
      <c r="D2442" s="62">
        <v>33903000000</v>
      </c>
      <c r="E2442" s="196" t="s">
        <v>2345</v>
      </c>
      <c r="F2442" s="57" t="s">
        <v>2390</v>
      </c>
      <c r="G2442" s="182">
        <v>10</v>
      </c>
      <c r="H2442" s="61">
        <v>239.47</v>
      </c>
      <c r="I2442" s="58" t="s">
        <v>18</v>
      </c>
      <c r="J2442" s="58" t="s">
        <v>1193</v>
      </c>
    </row>
    <row r="2443" s="2" customFormat="1" spans="1:10">
      <c r="A2443" s="57" t="s">
        <v>14</v>
      </c>
      <c r="B2443" s="58" t="s">
        <v>1834</v>
      </c>
      <c r="C2443" s="58">
        <v>565</v>
      </c>
      <c r="D2443" s="62">
        <v>33903000000</v>
      </c>
      <c r="E2443" s="196" t="s">
        <v>2345</v>
      </c>
      <c r="F2443" s="57" t="s">
        <v>2391</v>
      </c>
      <c r="G2443" s="182">
        <v>10</v>
      </c>
      <c r="H2443" s="61">
        <v>242.77</v>
      </c>
      <c r="I2443" s="58" t="s">
        <v>18</v>
      </c>
      <c r="J2443" s="58" t="s">
        <v>1193</v>
      </c>
    </row>
    <row r="2444" s="2" customFormat="1" spans="1:10">
      <c r="A2444" s="57" t="s">
        <v>14</v>
      </c>
      <c r="B2444" s="58" t="s">
        <v>1834</v>
      </c>
      <c r="C2444" s="58">
        <v>565</v>
      </c>
      <c r="D2444" s="62">
        <v>33903000000</v>
      </c>
      <c r="E2444" s="196" t="s">
        <v>2345</v>
      </c>
      <c r="F2444" s="39" t="s">
        <v>2392</v>
      </c>
      <c r="G2444" s="182">
        <v>10</v>
      </c>
      <c r="H2444" s="61">
        <v>242.77</v>
      </c>
      <c r="I2444" s="58" t="s">
        <v>18</v>
      </c>
      <c r="J2444" s="58" t="s">
        <v>1193</v>
      </c>
    </row>
    <row r="2445" s="2" customFormat="1" spans="1:10">
      <c r="A2445" s="57" t="s">
        <v>14</v>
      </c>
      <c r="B2445" s="58" t="s">
        <v>1834</v>
      </c>
      <c r="C2445" s="58">
        <v>565</v>
      </c>
      <c r="D2445" s="62">
        <v>33903000000</v>
      </c>
      <c r="E2445" s="196" t="s">
        <v>2345</v>
      </c>
      <c r="F2445" s="57" t="s">
        <v>2393</v>
      </c>
      <c r="G2445" s="182">
        <v>24</v>
      </c>
      <c r="H2445" s="61">
        <v>489.36</v>
      </c>
      <c r="I2445" s="58" t="s">
        <v>18</v>
      </c>
      <c r="J2445" s="58" t="s">
        <v>1193</v>
      </c>
    </row>
    <row r="2446" s="2" customFormat="1" spans="1:10">
      <c r="A2446" s="57" t="s">
        <v>14</v>
      </c>
      <c r="B2446" s="58" t="s">
        <v>1834</v>
      </c>
      <c r="C2446" s="58">
        <v>565</v>
      </c>
      <c r="D2446" s="62">
        <v>33903000000</v>
      </c>
      <c r="E2446" s="196" t="s">
        <v>2345</v>
      </c>
      <c r="F2446" s="57" t="s">
        <v>1260</v>
      </c>
      <c r="G2446" s="182">
        <v>1200</v>
      </c>
      <c r="H2446" s="61">
        <v>336</v>
      </c>
      <c r="I2446" s="58" t="s">
        <v>18</v>
      </c>
      <c r="J2446" s="58" t="s">
        <v>1193</v>
      </c>
    </row>
    <row r="2447" s="2" customFormat="1" spans="1:10">
      <c r="A2447" s="57" t="s">
        <v>14</v>
      </c>
      <c r="B2447" s="58" t="s">
        <v>1834</v>
      </c>
      <c r="C2447" s="58">
        <v>565</v>
      </c>
      <c r="D2447" s="62">
        <v>33903000000</v>
      </c>
      <c r="E2447" s="196" t="s">
        <v>2345</v>
      </c>
      <c r="F2447" s="57" t="s">
        <v>2394</v>
      </c>
      <c r="G2447" s="182">
        <v>24</v>
      </c>
      <c r="H2447" s="61">
        <v>121.92</v>
      </c>
      <c r="I2447" s="58" t="s">
        <v>18</v>
      </c>
      <c r="J2447" s="58" t="s">
        <v>1193</v>
      </c>
    </row>
    <row r="2448" s="2" customFormat="1" spans="1:10">
      <c r="A2448" s="57" t="s">
        <v>14</v>
      </c>
      <c r="B2448" s="58" t="s">
        <v>1834</v>
      </c>
      <c r="C2448" s="58">
        <v>565</v>
      </c>
      <c r="D2448" s="62">
        <v>33903000000</v>
      </c>
      <c r="E2448" s="196" t="s">
        <v>2345</v>
      </c>
      <c r="F2448" s="57" t="s">
        <v>2395</v>
      </c>
      <c r="G2448" s="182">
        <v>12</v>
      </c>
      <c r="H2448" s="61">
        <v>25.34</v>
      </c>
      <c r="I2448" s="58" t="s">
        <v>18</v>
      </c>
      <c r="J2448" s="58" t="s">
        <v>1193</v>
      </c>
    </row>
    <row r="2449" s="2" customFormat="1" spans="1:10">
      <c r="A2449" s="57" t="s">
        <v>14</v>
      </c>
      <c r="B2449" s="58" t="s">
        <v>1834</v>
      </c>
      <c r="C2449" s="58">
        <v>565</v>
      </c>
      <c r="D2449" s="62">
        <v>33903000000</v>
      </c>
      <c r="E2449" s="196" t="s">
        <v>2345</v>
      </c>
      <c r="F2449" s="57" t="s">
        <v>1238</v>
      </c>
      <c r="G2449" s="182">
        <v>120</v>
      </c>
      <c r="H2449" s="61">
        <v>1291.2</v>
      </c>
      <c r="I2449" s="58" t="s">
        <v>18</v>
      </c>
      <c r="J2449" s="58" t="s">
        <v>1193</v>
      </c>
    </row>
    <row r="2450" s="2" customFormat="1" spans="1:10">
      <c r="A2450" s="57" t="s">
        <v>14</v>
      </c>
      <c r="B2450" s="58" t="s">
        <v>1834</v>
      </c>
      <c r="C2450" s="58">
        <v>565</v>
      </c>
      <c r="D2450" s="62">
        <v>33903000000</v>
      </c>
      <c r="E2450" s="196" t="s">
        <v>2345</v>
      </c>
      <c r="F2450" s="39" t="s">
        <v>37</v>
      </c>
      <c r="G2450" s="182">
        <v>30</v>
      </c>
      <c r="H2450" s="61">
        <v>35.7</v>
      </c>
      <c r="I2450" s="58" t="s">
        <v>18</v>
      </c>
      <c r="J2450" s="58" t="s">
        <v>1193</v>
      </c>
    </row>
    <row r="2451" s="2" customFormat="1" spans="1:10">
      <c r="A2451" s="57" t="s">
        <v>14</v>
      </c>
      <c r="B2451" s="58" t="s">
        <v>1834</v>
      </c>
      <c r="C2451" s="58">
        <v>565</v>
      </c>
      <c r="D2451" s="62">
        <v>33903000000</v>
      </c>
      <c r="E2451" s="196" t="s">
        <v>2345</v>
      </c>
      <c r="F2451" s="39" t="s">
        <v>2396</v>
      </c>
      <c r="G2451" s="182">
        <v>180</v>
      </c>
      <c r="H2451" s="61">
        <v>9360</v>
      </c>
      <c r="I2451" s="58" t="s">
        <v>18</v>
      </c>
      <c r="J2451" s="58" t="s">
        <v>19</v>
      </c>
    </row>
    <row r="2452" s="2" customFormat="1" spans="1:10">
      <c r="A2452" s="57" t="s">
        <v>14</v>
      </c>
      <c r="B2452" s="58" t="s">
        <v>1834</v>
      </c>
      <c r="C2452" s="58">
        <v>565</v>
      </c>
      <c r="D2452" s="62">
        <v>33903000000</v>
      </c>
      <c r="E2452" s="196" t="s">
        <v>2345</v>
      </c>
      <c r="F2452" s="57" t="s">
        <v>38</v>
      </c>
      <c r="G2452" s="182">
        <v>36</v>
      </c>
      <c r="H2452" s="61">
        <v>157.68</v>
      </c>
      <c r="I2452" s="58" t="s">
        <v>18</v>
      </c>
      <c r="J2452" s="58" t="s">
        <v>1193</v>
      </c>
    </row>
    <row r="2453" s="2" customFormat="1" spans="1:10">
      <c r="A2453" s="57" t="s">
        <v>14</v>
      </c>
      <c r="B2453" s="58" t="s">
        <v>1834</v>
      </c>
      <c r="C2453" s="58">
        <v>565</v>
      </c>
      <c r="D2453" s="62">
        <v>33903000000</v>
      </c>
      <c r="E2453" s="196" t="s">
        <v>2345</v>
      </c>
      <c r="F2453" s="57" t="s">
        <v>2397</v>
      </c>
      <c r="G2453" s="182">
        <v>36</v>
      </c>
      <c r="H2453" s="61">
        <v>47.52</v>
      </c>
      <c r="I2453" s="58" t="s">
        <v>18</v>
      </c>
      <c r="J2453" s="58" t="s">
        <v>1193</v>
      </c>
    </row>
    <row r="2454" s="2" customFormat="1" spans="1:10">
      <c r="A2454" s="57" t="s">
        <v>14</v>
      </c>
      <c r="B2454" s="58" t="s">
        <v>1834</v>
      </c>
      <c r="C2454" s="58">
        <v>565</v>
      </c>
      <c r="D2454" s="62">
        <v>33903000000</v>
      </c>
      <c r="E2454" s="196" t="s">
        <v>2345</v>
      </c>
      <c r="F2454" s="57" t="s">
        <v>2398</v>
      </c>
      <c r="G2454" s="182">
        <v>120</v>
      </c>
      <c r="H2454" s="61">
        <v>406.8</v>
      </c>
      <c r="I2454" s="58" t="s">
        <v>18</v>
      </c>
      <c r="J2454" s="58" t="s">
        <v>1193</v>
      </c>
    </row>
    <row r="2455" s="2" customFormat="1" spans="1:10">
      <c r="A2455" s="57" t="s">
        <v>14</v>
      </c>
      <c r="B2455" s="58" t="s">
        <v>1834</v>
      </c>
      <c r="C2455" s="58">
        <v>565</v>
      </c>
      <c r="D2455" s="62">
        <v>33903000000</v>
      </c>
      <c r="E2455" s="196" t="s">
        <v>2345</v>
      </c>
      <c r="F2455" s="57" t="s">
        <v>2097</v>
      </c>
      <c r="G2455" s="182">
        <v>120</v>
      </c>
      <c r="H2455" s="61">
        <v>708</v>
      </c>
      <c r="I2455" s="58" t="s">
        <v>18</v>
      </c>
      <c r="J2455" s="58" t="s">
        <v>1193</v>
      </c>
    </row>
    <row r="2456" s="2" customFormat="1" spans="1:10">
      <c r="A2456" s="57" t="s">
        <v>14</v>
      </c>
      <c r="B2456" s="58" t="s">
        <v>1834</v>
      </c>
      <c r="C2456" s="58">
        <v>565</v>
      </c>
      <c r="D2456" s="62">
        <v>33903000000</v>
      </c>
      <c r="E2456" s="196" t="s">
        <v>2345</v>
      </c>
      <c r="F2456" s="57" t="s">
        <v>1326</v>
      </c>
      <c r="G2456" s="182">
        <v>60</v>
      </c>
      <c r="H2456" s="61">
        <v>180</v>
      </c>
      <c r="I2456" s="58" t="s">
        <v>18</v>
      </c>
      <c r="J2456" s="58" t="s">
        <v>1193</v>
      </c>
    </row>
    <row r="2457" s="2" customFormat="1" spans="1:10">
      <c r="A2457" s="57" t="s">
        <v>14</v>
      </c>
      <c r="B2457" s="58" t="s">
        <v>1834</v>
      </c>
      <c r="C2457" s="58">
        <v>565</v>
      </c>
      <c r="D2457" s="62">
        <v>33903000000</v>
      </c>
      <c r="E2457" s="196" t="s">
        <v>2345</v>
      </c>
      <c r="F2457" s="57" t="s">
        <v>302</v>
      </c>
      <c r="G2457" s="182">
        <v>120</v>
      </c>
      <c r="H2457" s="61">
        <v>260.4</v>
      </c>
      <c r="I2457" s="58" t="s">
        <v>18</v>
      </c>
      <c r="J2457" s="58" t="s">
        <v>1193</v>
      </c>
    </row>
    <row r="2458" s="2" customFormat="1" spans="1:10">
      <c r="A2458" s="57" t="s">
        <v>14</v>
      </c>
      <c r="B2458" s="58" t="s">
        <v>1834</v>
      </c>
      <c r="C2458" s="58">
        <v>565</v>
      </c>
      <c r="D2458" s="62">
        <v>33903000000</v>
      </c>
      <c r="E2458" s="196" t="s">
        <v>2345</v>
      </c>
      <c r="F2458" s="57" t="s">
        <v>2399</v>
      </c>
      <c r="G2458" s="182">
        <v>12</v>
      </c>
      <c r="H2458" s="61">
        <v>42.96</v>
      </c>
      <c r="I2458" s="58" t="s">
        <v>18</v>
      </c>
      <c r="J2458" s="58" t="s">
        <v>1193</v>
      </c>
    </row>
    <row r="2459" s="2" customFormat="1" spans="1:10">
      <c r="A2459" s="57" t="s">
        <v>14</v>
      </c>
      <c r="B2459" s="58" t="s">
        <v>1834</v>
      </c>
      <c r="C2459" s="58">
        <v>565</v>
      </c>
      <c r="D2459" s="62">
        <v>33903000000</v>
      </c>
      <c r="E2459" s="196" t="s">
        <v>2345</v>
      </c>
      <c r="F2459" s="57" t="s">
        <v>2400</v>
      </c>
      <c r="G2459" s="182">
        <v>4</v>
      </c>
      <c r="H2459" s="61">
        <v>92.84</v>
      </c>
      <c r="I2459" s="58" t="s">
        <v>18</v>
      </c>
      <c r="J2459" s="58" t="s">
        <v>167</v>
      </c>
    </row>
    <row r="2460" s="2" customFormat="1" spans="1:10">
      <c r="A2460" s="57" t="s">
        <v>14</v>
      </c>
      <c r="B2460" s="58" t="s">
        <v>1834</v>
      </c>
      <c r="C2460" s="58">
        <v>565</v>
      </c>
      <c r="D2460" s="62">
        <v>33903000000</v>
      </c>
      <c r="E2460" s="196" t="s">
        <v>2345</v>
      </c>
      <c r="F2460" s="57" t="s">
        <v>2401</v>
      </c>
      <c r="G2460" s="182">
        <v>60</v>
      </c>
      <c r="H2460" s="61">
        <v>712.8</v>
      </c>
      <c r="I2460" s="58" t="s">
        <v>18</v>
      </c>
      <c r="J2460" s="58" t="s">
        <v>1193</v>
      </c>
    </row>
    <row r="2461" s="2" customFormat="1" spans="1:10">
      <c r="A2461" s="57" t="s">
        <v>14</v>
      </c>
      <c r="B2461" s="58" t="s">
        <v>1834</v>
      </c>
      <c r="C2461" s="58">
        <v>565</v>
      </c>
      <c r="D2461" s="62">
        <v>33903000000</v>
      </c>
      <c r="E2461" s="196" t="s">
        <v>2345</v>
      </c>
      <c r="F2461" s="39" t="s">
        <v>2402</v>
      </c>
      <c r="G2461" s="182">
        <v>30</v>
      </c>
      <c r="H2461" s="61">
        <v>385.5</v>
      </c>
      <c r="I2461" s="58" t="s">
        <v>18</v>
      </c>
      <c r="J2461" s="58" t="s">
        <v>1193</v>
      </c>
    </row>
    <row r="2462" s="2" customFormat="1" spans="1:10">
      <c r="A2462" s="57" t="s">
        <v>14</v>
      </c>
      <c r="B2462" s="58" t="s">
        <v>1834</v>
      </c>
      <c r="C2462" s="58">
        <v>565</v>
      </c>
      <c r="D2462" s="62">
        <v>33903000000</v>
      </c>
      <c r="E2462" s="196" t="s">
        <v>142</v>
      </c>
      <c r="F2462" s="39" t="s">
        <v>45</v>
      </c>
      <c r="G2462" s="182">
        <v>6</v>
      </c>
      <c r="H2462" s="61">
        <v>415.8</v>
      </c>
      <c r="I2462" s="58" t="s">
        <v>18</v>
      </c>
      <c r="J2462" s="58" t="s">
        <v>1193</v>
      </c>
    </row>
    <row r="2463" s="2" customFormat="1" spans="1:10">
      <c r="A2463" s="57" t="s">
        <v>14</v>
      </c>
      <c r="B2463" s="58" t="s">
        <v>1834</v>
      </c>
      <c r="C2463" s="58">
        <v>565</v>
      </c>
      <c r="D2463" s="62">
        <v>33903000000</v>
      </c>
      <c r="E2463" s="196" t="s">
        <v>2345</v>
      </c>
      <c r="F2463" s="57" t="s">
        <v>2403</v>
      </c>
      <c r="G2463" s="182">
        <v>48</v>
      </c>
      <c r="H2463" s="61">
        <v>238.56</v>
      </c>
      <c r="I2463" s="58" t="s">
        <v>18</v>
      </c>
      <c r="J2463" s="58" t="s">
        <v>1193</v>
      </c>
    </row>
    <row r="2464" s="2" customFormat="1" spans="1:10">
      <c r="A2464" s="57" t="s">
        <v>14</v>
      </c>
      <c r="B2464" s="58" t="s">
        <v>1834</v>
      </c>
      <c r="C2464" s="58">
        <v>565</v>
      </c>
      <c r="D2464" s="62">
        <v>33903000000</v>
      </c>
      <c r="E2464" s="196" t="s">
        <v>2345</v>
      </c>
      <c r="F2464" s="39" t="s">
        <v>2404</v>
      </c>
      <c r="G2464" s="182">
        <v>50</v>
      </c>
      <c r="H2464" s="74">
        <v>4400</v>
      </c>
      <c r="I2464" s="58" t="s">
        <v>18</v>
      </c>
      <c r="J2464" s="58" t="s">
        <v>1193</v>
      </c>
    </row>
    <row r="2465" s="2" customFormat="1" spans="1:10">
      <c r="A2465" s="57" t="s">
        <v>14</v>
      </c>
      <c r="B2465" s="58" t="s">
        <v>1834</v>
      </c>
      <c r="C2465" s="58">
        <v>565</v>
      </c>
      <c r="D2465" s="62">
        <v>33903000000</v>
      </c>
      <c r="E2465" s="196" t="s">
        <v>2345</v>
      </c>
      <c r="F2465" s="39" t="s">
        <v>2405</v>
      </c>
      <c r="G2465" s="182">
        <v>120</v>
      </c>
      <c r="H2465" s="61">
        <v>2310</v>
      </c>
      <c r="I2465" s="58" t="s">
        <v>18</v>
      </c>
      <c r="J2465" s="58" t="s">
        <v>1193</v>
      </c>
    </row>
    <row r="2466" s="2" customFormat="1" spans="1:10">
      <c r="A2466" s="57" t="s">
        <v>14</v>
      </c>
      <c r="B2466" s="58" t="s">
        <v>1834</v>
      </c>
      <c r="C2466" s="58">
        <v>565</v>
      </c>
      <c r="D2466" s="62">
        <v>33903000000</v>
      </c>
      <c r="E2466" s="196" t="s">
        <v>2345</v>
      </c>
      <c r="F2466" s="39" t="s">
        <v>2406</v>
      </c>
      <c r="G2466" s="183">
        <v>6880</v>
      </c>
      <c r="H2466" s="61">
        <v>27522</v>
      </c>
      <c r="I2466" s="58" t="s">
        <v>18</v>
      </c>
      <c r="J2466" s="58" t="s">
        <v>1193</v>
      </c>
    </row>
    <row r="2467" s="2" customFormat="1" spans="1:10">
      <c r="A2467" s="57" t="s">
        <v>14</v>
      </c>
      <c r="B2467" s="58" t="s">
        <v>1834</v>
      </c>
      <c r="C2467" s="58">
        <v>565</v>
      </c>
      <c r="D2467" s="62">
        <v>33903000000</v>
      </c>
      <c r="E2467" s="196" t="s">
        <v>2345</v>
      </c>
      <c r="F2467" s="57" t="s">
        <v>2407</v>
      </c>
      <c r="G2467" s="182">
        <v>600</v>
      </c>
      <c r="H2467" s="61">
        <v>475.2</v>
      </c>
      <c r="I2467" s="58" t="s">
        <v>18</v>
      </c>
      <c r="J2467" s="58" t="s">
        <v>1193</v>
      </c>
    </row>
    <row r="2468" s="2" customFormat="1" spans="1:10">
      <c r="A2468" s="57" t="s">
        <v>14</v>
      </c>
      <c r="B2468" s="58" t="s">
        <v>1834</v>
      </c>
      <c r="C2468" s="58">
        <v>565</v>
      </c>
      <c r="D2468" s="62">
        <v>33903000000</v>
      </c>
      <c r="E2468" s="196" t="s">
        <v>2345</v>
      </c>
      <c r="F2468" s="57" t="s">
        <v>1915</v>
      </c>
      <c r="G2468" s="182">
        <v>36</v>
      </c>
      <c r="H2468" s="61">
        <v>434.88</v>
      </c>
      <c r="I2468" s="58" t="s">
        <v>18</v>
      </c>
      <c r="J2468" s="58" t="s">
        <v>1193</v>
      </c>
    </row>
    <row r="2469" s="2" customFormat="1" spans="1:10">
      <c r="A2469" s="57" t="s">
        <v>14</v>
      </c>
      <c r="B2469" s="58" t="s">
        <v>1834</v>
      </c>
      <c r="C2469" s="58">
        <v>565</v>
      </c>
      <c r="D2469" s="62">
        <v>33903000000</v>
      </c>
      <c r="E2469" s="196" t="s">
        <v>2345</v>
      </c>
      <c r="F2469" s="57" t="s">
        <v>307</v>
      </c>
      <c r="G2469" s="182">
        <v>24</v>
      </c>
      <c r="H2469" s="61">
        <v>96.36</v>
      </c>
      <c r="I2469" s="58" t="s">
        <v>18</v>
      </c>
      <c r="J2469" s="58" t="s">
        <v>1193</v>
      </c>
    </row>
    <row r="2470" s="2" customFormat="1" spans="1:10">
      <c r="A2470" s="57" t="s">
        <v>14</v>
      </c>
      <c r="B2470" s="58" t="s">
        <v>2349</v>
      </c>
      <c r="C2470" s="58">
        <v>565</v>
      </c>
      <c r="D2470" s="62">
        <v>33903000000</v>
      </c>
      <c r="E2470" s="196" t="s">
        <v>2345</v>
      </c>
      <c r="F2470" s="57" t="s">
        <v>2408</v>
      </c>
      <c r="G2470" s="182">
        <v>5000</v>
      </c>
      <c r="H2470" s="61">
        <v>2500</v>
      </c>
      <c r="I2470" s="58" t="s">
        <v>1357</v>
      </c>
      <c r="J2470" s="58" t="s">
        <v>1193</v>
      </c>
    </row>
    <row r="2471" s="2" customFormat="1" spans="1:10">
      <c r="A2471" s="57" t="s">
        <v>14</v>
      </c>
      <c r="B2471" s="58" t="s">
        <v>2349</v>
      </c>
      <c r="C2471" s="58">
        <v>565</v>
      </c>
      <c r="D2471" s="62">
        <v>33903000000</v>
      </c>
      <c r="E2471" s="196" t="s">
        <v>2345</v>
      </c>
      <c r="F2471" s="57" t="s">
        <v>2409</v>
      </c>
      <c r="G2471" s="182">
        <v>5000</v>
      </c>
      <c r="H2471" s="61">
        <v>2500</v>
      </c>
      <c r="I2471" s="58" t="s">
        <v>2410</v>
      </c>
      <c r="J2471" s="58" t="s">
        <v>1193</v>
      </c>
    </row>
    <row r="2472" s="2" customFormat="1" spans="1:10">
      <c r="A2472" s="57" t="s">
        <v>14</v>
      </c>
      <c r="B2472" s="58" t="s">
        <v>1834</v>
      </c>
      <c r="C2472" s="58">
        <v>565</v>
      </c>
      <c r="D2472" s="62">
        <v>33903000000</v>
      </c>
      <c r="E2472" s="196" t="s">
        <v>2345</v>
      </c>
      <c r="F2472" s="57" t="s">
        <v>1870</v>
      </c>
      <c r="G2472" s="182">
        <v>180</v>
      </c>
      <c r="H2472" s="61">
        <v>2395.14</v>
      </c>
      <c r="I2472" s="58" t="s">
        <v>18</v>
      </c>
      <c r="J2472" s="58" t="s">
        <v>19</v>
      </c>
    </row>
    <row r="2473" s="2" customFormat="1" spans="1:10">
      <c r="A2473" s="57" t="s">
        <v>14</v>
      </c>
      <c r="B2473" s="58" t="s">
        <v>1834</v>
      </c>
      <c r="C2473" s="58">
        <v>565</v>
      </c>
      <c r="D2473" s="62">
        <v>33903000000</v>
      </c>
      <c r="E2473" s="196" t="s">
        <v>2345</v>
      </c>
      <c r="F2473" s="57" t="s">
        <v>1869</v>
      </c>
      <c r="G2473" s="182">
        <v>180</v>
      </c>
      <c r="H2473" s="61">
        <v>2395.14</v>
      </c>
      <c r="I2473" s="58" t="s">
        <v>18</v>
      </c>
      <c r="J2473" s="58" t="s">
        <v>19</v>
      </c>
    </row>
    <row r="2474" s="2" customFormat="1" spans="1:10">
      <c r="A2474" s="57" t="s">
        <v>14</v>
      </c>
      <c r="B2474" s="58" t="s">
        <v>1834</v>
      </c>
      <c r="C2474" s="58">
        <v>565</v>
      </c>
      <c r="D2474" s="62">
        <v>33903000000</v>
      </c>
      <c r="E2474" s="196" t="s">
        <v>2345</v>
      </c>
      <c r="F2474" s="57" t="s">
        <v>1867</v>
      </c>
      <c r="G2474" s="182">
        <v>180</v>
      </c>
      <c r="H2474" s="61">
        <v>2395.14</v>
      </c>
      <c r="I2474" s="58" t="s">
        <v>18</v>
      </c>
      <c r="J2474" s="58" t="s">
        <v>19</v>
      </c>
    </row>
    <row r="2475" s="2" customFormat="1" spans="1:10">
      <c r="A2475" s="57" t="s">
        <v>14</v>
      </c>
      <c r="B2475" s="58" t="s">
        <v>1834</v>
      </c>
      <c r="C2475" s="58">
        <v>565</v>
      </c>
      <c r="D2475" s="62">
        <v>33903000000</v>
      </c>
      <c r="E2475" s="196" t="s">
        <v>2345</v>
      </c>
      <c r="F2475" s="57" t="s">
        <v>2411</v>
      </c>
      <c r="G2475" s="182">
        <v>600</v>
      </c>
      <c r="H2475" s="61">
        <v>17932.2</v>
      </c>
      <c r="I2475" s="58" t="s">
        <v>18</v>
      </c>
      <c r="J2475" s="58" t="s">
        <v>19</v>
      </c>
    </row>
    <row r="2476" s="2" customFormat="1" spans="1:10">
      <c r="A2476" s="57" t="s">
        <v>14</v>
      </c>
      <c r="B2476" s="58" t="s">
        <v>1834</v>
      </c>
      <c r="C2476" s="58">
        <v>565</v>
      </c>
      <c r="D2476" s="62">
        <v>33903000000</v>
      </c>
      <c r="E2476" s="196" t="s">
        <v>2345</v>
      </c>
      <c r="F2476" s="57" t="s">
        <v>2412</v>
      </c>
      <c r="G2476" s="182">
        <v>3</v>
      </c>
      <c r="H2476" s="61">
        <v>370.39</v>
      </c>
      <c r="I2476" s="58" t="s">
        <v>18</v>
      </c>
      <c r="J2476" s="58" t="s">
        <v>1193</v>
      </c>
    </row>
    <row r="2477" s="2" customFormat="1" spans="1:10">
      <c r="A2477" s="57" t="s">
        <v>14</v>
      </c>
      <c r="B2477" s="58" t="s">
        <v>1834</v>
      </c>
      <c r="C2477" s="58">
        <v>565</v>
      </c>
      <c r="D2477" s="62">
        <v>33903000000</v>
      </c>
      <c r="E2477" s="196" t="s">
        <v>2345</v>
      </c>
      <c r="F2477" s="57" t="s">
        <v>2413</v>
      </c>
      <c r="G2477" s="182">
        <v>8</v>
      </c>
      <c r="H2477" s="61">
        <v>44.48</v>
      </c>
      <c r="I2477" s="58" t="s">
        <v>18</v>
      </c>
      <c r="J2477" s="58" t="s">
        <v>1193</v>
      </c>
    </row>
    <row r="2478" s="2" customFormat="1" spans="1:10">
      <c r="A2478" s="57" t="s">
        <v>14</v>
      </c>
      <c r="B2478" s="58" t="s">
        <v>1834</v>
      </c>
      <c r="C2478" s="58">
        <v>565</v>
      </c>
      <c r="D2478" s="62">
        <v>33903000000</v>
      </c>
      <c r="E2478" s="196" t="s">
        <v>2345</v>
      </c>
      <c r="F2478" s="57" t="s">
        <v>1845</v>
      </c>
      <c r="G2478" s="182">
        <v>60</v>
      </c>
      <c r="H2478" s="61">
        <v>77.88</v>
      </c>
      <c r="I2478" s="58" t="s">
        <v>18</v>
      </c>
      <c r="J2478" s="58" t="s">
        <v>1193</v>
      </c>
    </row>
    <row r="2479" s="2" customFormat="1" spans="1:10">
      <c r="A2479" s="57" t="s">
        <v>14</v>
      </c>
      <c r="B2479" s="58" t="s">
        <v>1834</v>
      </c>
      <c r="C2479" s="58">
        <v>565</v>
      </c>
      <c r="D2479" s="62">
        <v>33903000000</v>
      </c>
      <c r="E2479" s="196" t="s">
        <v>2345</v>
      </c>
      <c r="F2479" s="57" t="s">
        <v>312</v>
      </c>
      <c r="G2479" s="182">
        <v>24</v>
      </c>
      <c r="H2479" s="61">
        <v>137.54</v>
      </c>
      <c r="I2479" s="58" t="s">
        <v>18</v>
      </c>
      <c r="J2479" s="58" t="s">
        <v>1193</v>
      </c>
    </row>
    <row r="2480" s="2" customFormat="1" spans="1:10">
      <c r="A2480" s="57" t="s">
        <v>14</v>
      </c>
      <c r="B2480" s="58" t="s">
        <v>1834</v>
      </c>
      <c r="C2480" s="58">
        <v>565</v>
      </c>
      <c r="D2480" s="62">
        <v>33903000000</v>
      </c>
      <c r="E2480" s="196" t="s">
        <v>2345</v>
      </c>
      <c r="F2480" s="57" t="s">
        <v>2414</v>
      </c>
      <c r="G2480" s="182">
        <v>24</v>
      </c>
      <c r="H2480" s="61">
        <v>63.84</v>
      </c>
      <c r="I2480" s="58" t="s">
        <v>18</v>
      </c>
      <c r="J2480" s="58" t="s">
        <v>1193</v>
      </c>
    </row>
    <row r="2481" s="2" customFormat="1" spans="1:10">
      <c r="A2481" s="57" t="s">
        <v>14</v>
      </c>
      <c r="B2481" s="58" t="s">
        <v>1834</v>
      </c>
      <c r="C2481" s="58">
        <v>565</v>
      </c>
      <c r="D2481" s="62">
        <v>33903000000</v>
      </c>
      <c r="E2481" s="196" t="s">
        <v>2345</v>
      </c>
      <c r="F2481" s="57" t="s">
        <v>1916</v>
      </c>
      <c r="G2481" s="182">
        <v>360</v>
      </c>
      <c r="H2481" s="61">
        <v>7693.2</v>
      </c>
      <c r="I2481" s="58" t="s">
        <v>18</v>
      </c>
      <c r="J2481" s="58" t="s">
        <v>19</v>
      </c>
    </row>
    <row r="2482" s="2" customFormat="1" spans="1:10">
      <c r="A2482" s="57" t="s">
        <v>14</v>
      </c>
      <c r="B2482" s="58" t="s">
        <v>1834</v>
      </c>
      <c r="C2482" s="58">
        <v>565</v>
      </c>
      <c r="D2482" s="62">
        <v>33903000000</v>
      </c>
      <c r="E2482" s="196" t="s">
        <v>2345</v>
      </c>
      <c r="F2482" s="57" t="s">
        <v>314</v>
      </c>
      <c r="G2482" s="182">
        <v>1536</v>
      </c>
      <c r="H2482" s="61">
        <v>1740.28</v>
      </c>
      <c r="I2482" s="58" t="s">
        <v>18</v>
      </c>
      <c r="J2482" s="58" t="s">
        <v>1193</v>
      </c>
    </row>
    <row r="2483" s="2" customFormat="1" spans="1:10">
      <c r="A2483" s="57" t="s">
        <v>14</v>
      </c>
      <c r="B2483" s="58" t="s">
        <v>1834</v>
      </c>
      <c r="C2483" s="58">
        <v>565</v>
      </c>
      <c r="D2483" s="62">
        <v>33903000000</v>
      </c>
      <c r="E2483" s="196" t="s">
        <v>2345</v>
      </c>
      <c r="F2483" s="57" t="s">
        <v>316</v>
      </c>
      <c r="G2483" s="182">
        <v>20</v>
      </c>
      <c r="H2483" s="61">
        <v>1171.2</v>
      </c>
      <c r="I2483" s="58" t="s">
        <v>18</v>
      </c>
      <c r="J2483" s="58" t="s">
        <v>1193</v>
      </c>
    </row>
    <row r="2484" s="2" customFormat="1" spans="1:10">
      <c r="A2484" s="57" t="s">
        <v>14</v>
      </c>
      <c r="B2484" s="58" t="s">
        <v>1834</v>
      </c>
      <c r="C2484" s="58">
        <v>565</v>
      </c>
      <c r="D2484" s="62">
        <v>33903000000</v>
      </c>
      <c r="E2484" s="196" t="s">
        <v>2345</v>
      </c>
      <c r="F2484" s="57" t="s">
        <v>2114</v>
      </c>
      <c r="G2484" s="182">
        <v>240</v>
      </c>
      <c r="H2484" s="61">
        <v>777.6</v>
      </c>
      <c r="I2484" s="58" t="s">
        <v>18</v>
      </c>
      <c r="J2484" s="58" t="s">
        <v>1193</v>
      </c>
    </row>
    <row r="2485" s="2" customFormat="1" spans="1:10">
      <c r="A2485" s="57" t="s">
        <v>14</v>
      </c>
      <c r="B2485" s="58" t="s">
        <v>1834</v>
      </c>
      <c r="C2485" s="58">
        <v>565</v>
      </c>
      <c r="D2485" s="62">
        <v>33903000000</v>
      </c>
      <c r="E2485" s="196" t="s">
        <v>2345</v>
      </c>
      <c r="F2485" s="57" t="s">
        <v>56</v>
      </c>
      <c r="G2485" s="182">
        <v>360</v>
      </c>
      <c r="H2485" s="61">
        <v>871.2</v>
      </c>
      <c r="I2485" s="58" t="s">
        <v>18</v>
      </c>
      <c r="J2485" s="58" t="s">
        <v>1193</v>
      </c>
    </row>
    <row r="2486" s="2" customFormat="1" spans="1:10">
      <c r="A2486" s="57" t="s">
        <v>14</v>
      </c>
      <c r="B2486" s="58" t="s">
        <v>1834</v>
      </c>
      <c r="C2486" s="58">
        <v>565</v>
      </c>
      <c r="D2486" s="62">
        <v>33903000000</v>
      </c>
      <c r="E2486" s="196" t="s">
        <v>2345</v>
      </c>
      <c r="F2486" s="57" t="s">
        <v>2108</v>
      </c>
      <c r="G2486" s="182">
        <v>30</v>
      </c>
      <c r="H2486" s="61">
        <v>663.9</v>
      </c>
      <c r="I2486" s="58" t="s">
        <v>18</v>
      </c>
      <c r="J2486" s="58" t="s">
        <v>1193</v>
      </c>
    </row>
    <row r="2487" s="2" customFormat="1" spans="1:10">
      <c r="A2487" s="57" t="s">
        <v>14</v>
      </c>
      <c r="B2487" s="58" t="s">
        <v>1834</v>
      </c>
      <c r="C2487" s="58">
        <v>565</v>
      </c>
      <c r="D2487" s="62">
        <v>33903000000</v>
      </c>
      <c r="E2487" s="196" t="s">
        <v>2345</v>
      </c>
      <c r="F2487" s="57" t="s">
        <v>2415</v>
      </c>
      <c r="G2487" s="182">
        <v>72</v>
      </c>
      <c r="H2487" s="61">
        <v>587.66</v>
      </c>
      <c r="I2487" s="58" t="s">
        <v>18</v>
      </c>
      <c r="J2487" s="58" t="s">
        <v>1193</v>
      </c>
    </row>
    <row r="2488" s="2" customFormat="1" spans="1:10">
      <c r="A2488" s="57" t="s">
        <v>14</v>
      </c>
      <c r="B2488" s="58" t="s">
        <v>1834</v>
      </c>
      <c r="C2488" s="58">
        <v>565</v>
      </c>
      <c r="D2488" s="62">
        <v>33903000000</v>
      </c>
      <c r="E2488" s="196" t="s">
        <v>2345</v>
      </c>
      <c r="F2488" s="57" t="s">
        <v>59</v>
      </c>
      <c r="G2488" s="182">
        <v>60</v>
      </c>
      <c r="H2488" s="61">
        <v>31.2</v>
      </c>
      <c r="I2488" s="58" t="s">
        <v>18</v>
      </c>
      <c r="J2488" s="58" t="s">
        <v>1193</v>
      </c>
    </row>
    <row r="2489" s="2" customFormat="1" spans="1:10">
      <c r="A2489" s="57" t="s">
        <v>14</v>
      </c>
      <c r="B2489" s="58" t="s">
        <v>1834</v>
      </c>
      <c r="C2489" s="58">
        <v>565</v>
      </c>
      <c r="D2489" s="62">
        <v>33903000000</v>
      </c>
      <c r="E2489" s="196" t="s">
        <v>2345</v>
      </c>
      <c r="F2489" s="57" t="s">
        <v>2416</v>
      </c>
      <c r="G2489" s="182">
        <v>180</v>
      </c>
      <c r="H2489" s="61">
        <v>2323.8</v>
      </c>
      <c r="I2489" s="58" t="s">
        <v>18</v>
      </c>
      <c r="J2489" s="58" t="s">
        <v>1193</v>
      </c>
    </row>
    <row r="2490" s="2" customFormat="1" spans="1:10">
      <c r="A2490" s="57" t="s">
        <v>14</v>
      </c>
      <c r="B2490" s="58" t="s">
        <v>1834</v>
      </c>
      <c r="C2490" s="58">
        <v>565</v>
      </c>
      <c r="D2490" s="62">
        <v>33903000000</v>
      </c>
      <c r="E2490" s="196" t="s">
        <v>2345</v>
      </c>
      <c r="F2490" s="57" t="s">
        <v>2417</v>
      </c>
      <c r="G2490" s="182">
        <v>500</v>
      </c>
      <c r="H2490" s="61">
        <v>3800</v>
      </c>
      <c r="I2490" s="58" t="s">
        <v>18</v>
      </c>
      <c r="J2490" s="58" t="s">
        <v>19</v>
      </c>
    </row>
    <row r="2491" s="2" customFormat="1" spans="1:10">
      <c r="A2491" s="57" t="s">
        <v>14</v>
      </c>
      <c r="B2491" s="58" t="s">
        <v>1834</v>
      </c>
      <c r="C2491" s="58">
        <v>565</v>
      </c>
      <c r="D2491" s="62">
        <v>33903000000</v>
      </c>
      <c r="E2491" s="196" t="s">
        <v>2345</v>
      </c>
      <c r="F2491" s="57" t="s">
        <v>2418</v>
      </c>
      <c r="G2491" s="182">
        <v>150</v>
      </c>
      <c r="H2491" s="61">
        <v>4361.5</v>
      </c>
      <c r="I2491" s="58" t="s">
        <v>18</v>
      </c>
      <c r="J2491" s="58" t="s">
        <v>19</v>
      </c>
    </row>
    <row r="2492" s="2" customFormat="1" spans="1:10">
      <c r="A2492" s="57" t="s">
        <v>14</v>
      </c>
      <c r="B2492" s="58" t="s">
        <v>1834</v>
      </c>
      <c r="C2492" s="58">
        <v>565</v>
      </c>
      <c r="D2492" s="62">
        <v>33903000000</v>
      </c>
      <c r="E2492" s="196" t="s">
        <v>2345</v>
      </c>
      <c r="F2492" s="57" t="s">
        <v>2419</v>
      </c>
      <c r="G2492" s="182">
        <v>120</v>
      </c>
      <c r="H2492" s="61">
        <v>450.12</v>
      </c>
      <c r="I2492" s="58" t="s">
        <v>18</v>
      </c>
      <c r="J2492" s="58" t="s">
        <v>1193</v>
      </c>
    </row>
    <row r="2493" s="2" customFormat="1" spans="1:10">
      <c r="A2493" s="57" t="s">
        <v>14</v>
      </c>
      <c r="B2493" s="58" t="s">
        <v>1834</v>
      </c>
      <c r="C2493" s="58">
        <v>565</v>
      </c>
      <c r="D2493" s="62">
        <v>33903000000</v>
      </c>
      <c r="E2493" s="196" t="s">
        <v>2345</v>
      </c>
      <c r="F2493" s="57" t="s">
        <v>2420</v>
      </c>
      <c r="G2493" s="182">
        <v>150</v>
      </c>
      <c r="H2493" s="61">
        <v>3729</v>
      </c>
      <c r="I2493" s="58" t="s">
        <v>18</v>
      </c>
      <c r="J2493" s="58" t="s">
        <v>19</v>
      </c>
    </row>
    <row r="2494" s="2" customFormat="1" spans="1:10">
      <c r="A2494" s="57" t="s">
        <v>14</v>
      </c>
      <c r="B2494" s="58" t="s">
        <v>1834</v>
      </c>
      <c r="C2494" s="58">
        <v>565</v>
      </c>
      <c r="D2494" s="62">
        <v>33903000000</v>
      </c>
      <c r="E2494" s="196" t="s">
        <v>2345</v>
      </c>
      <c r="F2494" s="57" t="s">
        <v>2421</v>
      </c>
      <c r="G2494" s="182">
        <v>8</v>
      </c>
      <c r="H2494" s="61">
        <v>50.07</v>
      </c>
      <c r="I2494" s="58" t="s">
        <v>18</v>
      </c>
      <c r="J2494" s="58" t="s">
        <v>1193</v>
      </c>
    </row>
    <row r="2495" s="2" customFormat="1" spans="1:10">
      <c r="A2495" s="57" t="s">
        <v>14</v>
      </c>
      <c r="B2495" s="58" t="s">
        <v>1834</v>
      </c>
      <c r="C2495" s="58">
        <v>565</v>
      </c>
      <c r="D2495" s="62">
        <v>33903000000</v>
      </c>
      <c r="E2495" s="196" t="s">
        <v>2345</v>
      </c>
      <c r="F2495" s="57" t="s">
        <v>2422</v>
      </c>
      <c r="G2495" s="182">
        <v>24</v>
      </c>
      <c r="H2495" s="61">
        <v>353.1</v>
      </c>
      <c r="I2495" s="58" t="s">
        <v>18</v>
      </c>
      <c r="J2495" s="58" t="s">
        <v>1193</v>
      </c>
    </row>
    <row r="2496" s="2" customFormat="1" spans="1:10">
      <c r="A2496" s="57" t="s">
        <v>14</v>
      </c>
      <c r="B2496" s="58" t="s">
        <v>1834</v>
      </c>
      <c r="C2496" s="58">
        <v>565</v>
      </c>
      <c r="D2496" s="62">
        <v>33903000000</v>
      </c>
      <c r="E2496" s="196" t="s">
        <v>2345</v>
      </c>
      <c r="F2496" s="57" t="s">
        <v>2423</v>
      </c>
      <c r="G2496" s="182">
        <v>60</v>
      </c>
      <c r="H2496" s="61">
        <v>341.22</v>
      </c>
      <c r="I2496" s="58" t="s">
        <v>18</v>
      </c>
      <c r="J2496" s="58" t="s">
        <v>1193</v>
      </c>
    </row>
    <row r="2497" s="2" customFormat="1" spans="1:10">
      <c r="A2497" s="57" t="s">
        <v>14</v>
      </c>
      <c r="B2497" s="58" t="s">
        <v>1834</v>
      </c>
      <c r="C2497" s="58">
        <v>565</v>
      </c>
      <c r="D2497" s="62">
        <v>33903000000</v>
      </c>
      <c r="E2497" s="196" t="s">
        <v>2345</v>
      </c>
      <c r="F2497" s="57" t="s">
        <v>1253</v>
      </c>
      <c r="G2497" s="182">
        <v>36</v>
      </c>
      <c r="H2497" s="61">
        <v>711</v>
      </c>
      <c r="I2497" s="58" t="s">
        <v>18</v>
      </c>
      <c r="J2497" s="58" t="s">
        <v>1193</v>
      </c>
    </row>
    <row r="2498" s="2" customFormat="1" spans="1:10">
      <c r="A2498" s="57" t="s">
        <v>14</v>
      </c>
      <c r="B2498" s="58" t="s">
        <v>1834</v>
      </c>
      <c r="C2498" s="58">
        <v>565</v>
      </c>
      <c r="D2498" s="62">
        <v>33903000000</v>
      </c>
      <c r="E2498" s="196" t="s">
        <v>2345</v>
      </c>
      <c r="F2498" s="57" t="s">
        <v>1247</v>
      </c>
      <c r="G2498" s="182">
        <v>36</v>
      </c>
      <c r="H2498" s="61">
        <v>304.52</v>
      </c>
      <c r="I2498" s="58" t="s">
        <v>18</v>
      </c>
      <c r="J2498" s="58" t="s">
        <v>1193</v>
      </c>
    </row>
    <row r="2499" s="2" customFormat="1" spans="1:10">
      <c r="A2499" s="57" t="s">
        <v>14</v>
      </c>
      <c r="B2499" s="58" t="s">
        <v>1834</v>
      </c>
      <c r="C2499" s="58">
        <v>565</v>
      </c>
      <c r="D2499" s="62">
        <v>33903000000</v>
      </c>
      <c r="E2499" s="196" t="s">
        <v>2345</v>
      </c>
      <c r="F2499" s="57" t="s">
        <v>324</v>
      </c>
      <c r="G2499" s="182">
        <v>60</v>
      </c>
      <c r="H2499" s="61">
        <v>605.4</v>
      </c>
      <c r="I2499" s="58" t="s">
        <v>18</v>
      </c>
      <c r="J2499" s="58" t="s">
        <v>19</v>
      </c>
    </row>
    <row r="2500" s="2" customFormat="1" spans="1:10">
      <c r="A2500" s="57" t="s">
        <v>14</v>
      </c>
      <c r="B2500" s="58" t="s">
        <v>1834</v>
      </c>
      <c r="C2500" s="58">
        <v>565</v>
      </c>
      <c r="D2500" s="62">
        <v>33903000000</v>
      </c>
      <c r="E2500" s="196" t="s">
        <v>2345</v>
      </c>
      <c r="F2500" s="57" t="s">
        <v>2424</v>
      </c>
      <c r="G2500" s="182">
        <v>12</v>
      </c>
      <c r="H2500" s="61">
        <v>514.8</v>
      </c>
      <c r="I2500" s="58" t="s">
        <v>18</v>
      </c>
      <c r="J2500" s="58" t="s">
        <v>1193</v>
      </c>
    </row>
    <row r="2501" s="2" customFormat="1" spans="1:10">
      <c r="A2501" s="57" t="s">
        <v>14</v>
      </c>
      <c r="B2501" s="58" t="s">
        <v>1834</v>
      </c>
      <c r="C2501" s="58">
        <v>565</v>
      </c>
      <c r="D2501" s="62">
        <v>33903000000</v>
      </c>
      <c r="E2501" s="196" t="s">
        <v>2345</v>
      </c>
      <c r="F2501" s="57" t="s">
        <v>2425</v>
      </c>
      <c r="G2501" s="182">
        <v>50</v>
      </c>
      <c r="H2501" s="61">
        <v>1491.05</v>
      </c>
      <c r="I2501" s="58" t="s">
        <v>18</v>
      </c>
      <c r="J2501" s="58" t="s">
        <v>1193</v>
      </c>
    </row>
    <row r="2502" s="2" customFormat="1" spans="1:10">
      <c r="A2502" s="57" t="s">
        <v>14</v>
      </c>
      <c r="B2502" s="58" t="s">
        <v>1834</v>
      </c>
      <c r="C2502" s="58">
        <v>565</v>
      </c>
      <c r="D2502" s="62">
        <v>33903000000</v>
      </c>
      <c r="E2502" s="196" t="s">
        <v>2345</v>
      </c>
      <c r="F2502" s="57" t="s">
        <v>2426</v>
      </c>
      <c r="G2502" s="182">
        <v>24</v>
      </c>
      <c r="H2502" s="61">
        <v>282.21</v>
      </c>
      <c r="I2502" s="58" t="s">
        <v>18</v>
      </c>
      <c r="J2502" s="58" t="s">
        <v>1193</v>
      </c>
    </row>
    <row r="2503" s="2" customFormat="1" spans="1:10">
      <c r="A2503" s="57" t="s">
        <v>14</v>
      </c>
      <c r="B2503" s="58" t="s">
        <v>1834</v>
      </c>
      <c r="C2503" s="58">
        <v>565</v>
      </c>
      <c r="D2503" s="62">
        <v>33903000000</v>
      </c>
      <c r="E2503" s="196" t="s">
        <v>2345</v>
      </c>
      <c r="F2503" s="39" t="s">
        <v>2427</v>
      </c>
      <c r="G2503" s="182">
        <v>24</v>
      </c>
      <c r="H2503" s="61">
        <v>175.16</v>
      </c>
      <c r="I2503" s="58" t="s">
        <v>18</v>
      </c>
      <c r="J2503" s="58" t="s">
        <v>1193</v>
      </c>
    </row>
    <row r="2504" s="2" customFormat="1" spans="1:10">
      <c r="A2504" s="57" t="s">
        <v>14</v>
      </c>
      <c r="B2504" s="58" t="s">
        <v>1834</v>
      </c>
      <c r="C2504" s="58">
        <v>565</v>
      </c>
      <c r="D2504" s="62">
        <v>33903000000</v>
      </c>
      <c r="E2504" s="196" t="s">
        <v>2345</v>
      </c>
      <c r="F2504" s="39" t="s">
        <v>2428</v>
      </c>
      <c r="G2504" s="183">
        <v>10000</v>
      </c>
      <c r="H2504" s="61">
        <v>7150</v>
      </c>
      <c r="I2504" s="58" t="s">
        <v>18</v>
      </c>
      <c r="J2504" s="58" t="s">
        <v>19</v>
      </c>
    </row>
    <row r="2505" s="2" customFormat="1" spans="1:10">
      <c r="A2505" s="57" t="s">
        <v>14</v>
      </c>
      <c r="B2505" s="58" t="s">
        <v>1834</v>
      </c>
      <c r="C2505" s="58">
        <v>565</v>
      </c>
      <c r="D2505" s="62">
        <v>33903000000</v>
      </c>
      <c r="E2505" s="196" t="s">
        <v>2345</v>
      </c>
      <c r="F2505" s="39" t="s">
        <v>2429</v>
      </c>
      <c r="G2505" s="183">
        <v>10000</v>
      </c>
      <c r="H2505" s="61">
        <v>7150</v>
      </c>
      <c r="I2505" s="58" t="s">
        <v>18</v>
      </c>
      <c r="J2505" s="58" t="s">
        <v>19</v>
      </c>
    </row>
    <row r="2506" s="2" customFormat="1" spans="1:10">
      <c r="A2506" s="57" t="s">
        <v>14</v>
      </c>
      <c r="B2506" s="58" t="s">
        <v>1834</v>
      </c>
      <c r="C2506" s="58">
        <v>565</v>
      </c>
      <c r="D2506" s="62">
        <v>33903000000</v>
      </c>
      <c r="E2506" s="196" t="s">
        <v>2345</v>
      </c>
      <c r="F2506" s="39" t="s">
        <v>2430</v>
      </c>
      <c r="G2506" s="183">
        <v>500</v>
      </c>
      <c r="H2506" s="61">
        <v>456</v>
      </c>
      <c r="I2506" s="58" t="s">
        <v>18</v>
      </c>
      <c r="J2506" s="58" t="s">
        <v>19</v>
      </c>
    </row>
    <row r="2507" s="2" customFormat="1" spans="1:10">
      <c r="A2507" s="57" t="s">
        <v>14</v>
      </c>
      <c r="B2507" s="58" t="s">
        <v>1834</v>
      </c>
      <c r="C2507" s="58">
        <v>565</v>
      </c>
      <c r="D2507" s="62">
        <v>33903000000</v>
      </c>
      <c r="E2507" s="196" t="s">
        <v>2345</v>
      </c>
      <c r="F2507" s="39" t="s">
        <v>2431</v>
      </c>
      <c r="G2507" s="183">
        <v>40</v>
      </c>
      <c r="H2507" s="61">
        <v>8272</v>
      </c>
      <c r="I2507" s="58" t="s">
        <v>18</v>
      </c>
      <c r="J2507" s="58" t="s">
        <v>19</v>
      </c>
    </row>
    <row r="2508" s="2" customFormat="1" spans="1:10">
      <c r="A2508" s="57" t="s">
        <v>14</v>
      </c>
      <c r="B2508" s="58" t="s">
        <v>1834</v>
      </c>
      <c r="C2508" s="58">
        <v>565</v>
      </c>
      <c r="D2508" s="62">
        <v>33903000000</v>
      </c>
      <c r="E2508" s="196" t="s">
        <v>2345</v>
      </c>
      <c r="F2508" s="39" t="s">
        <v>2432</v>
      </c>
      <c r="G2508" s="182">
        <v>70</v>
      </c>
      <c r="H2508" s="61">
        <v>5236</v>
      </c>
      <c r="I2508" s="58" t="s">
        <v>18</v>
      </c>
      <c r="J2508" s="58" t="s">
        <v>1193</v>
      </c>
    </row>
    <row r="2509" s="2" customFormat="1" spans="1:10">
      <c r="A2509" s="57" t="s">
        <v>14</v>
      </c>
      <c r="B2509" s="58" t="s">
        <v>1834</v>
      </c>
      <c r="C2509" s="58">
        <v>565</v>
      </c>
      <c r="D2509" s="62">
        <v>33903000000</v>
      </c>
      <c r="E2509" s="196" t="s">
        <v>2345</v>
      </c>
      <c r="F2509" s="39" t="s">
        <v>2433</v>
      </c>
      <c r="G2509" s="182">
        <v>50</v>
      </c>
      <c r="H2509" s="61">
        <v>462</v>
      </c>
      <c r="I2509" s="58" t="s">
        <v>18</v>
      </c>
      <c r="J2509" s="58" t="s">
        <v>1193</v>
      </c>
    </row>
    <row r="2510" s="2" customFormat="1" spans="1:10">
      <c r="A2510" s="57" t="s">
        <v>14</v>
      </c>
      <c r="B2510" s="58" t="s">
        <v>1834</v>
      </c>
      <c r="C2510" s="58">
        <v>565</v>
      </c>
      <c r="D2510" s="62">
        <v>33903000000</v>
      </c>
      <c r="E2510" s="196" t="s">
        <v>2345</v>
      </c>
      <c r="F2510" s="57" t="s">
        <v>2434</v>
      </c>
      <c r="G2510" s="182">
        <v>24</v>
      </c>
      <c r="H2510" s="61">
        <v>73.44</v>
      </c>
      <c r="I2510" s="58" t="s">
        <v>18</v>
      </c>
      <c r="J2510" s="58" t="s">
        <v>1193</v>
      </c>
    </row>
    <row r="2511" s="2" customFormat="1" spans="1:10">
      <c r="A2511" s="57" t="s">
        <v>14</v>
      </c>
      <c r="B2511" s="58" t="s">
        <v>1834</v>
      </c>
      <c r="C2511" s="58">
        <v>565</v>
      </c>
      <c r="D2511" s="62">
        <v>33903000000</v>
      </c>
      <c r="E2511" s="196" t="s">
        <v>2345</v>
      </c>
      <c r="F2511" s="57" t="s">
        <v>2435</v>
      </c>
      <c r="G2511" s="182">
        <v>300</v>
      </c>
      <c r="H2511" s="61">
        <v>10794</v>
      </c>
      <c r="I2511" s="58" t="s">
        <v>18</v>
      </c>
      <c r="J2511" s="58" t="s">
        <v>19</v>
      </c>
    </row>
    <row r="2512" s="2" customFormat="1" spans="1:10">
      <c r="A2512" s="57" t="s">
        <v>14</v>
      </c>
      <c r="B2512" s="58" t="s">
        <v>1834</v>
      </c>
      <c r="C2512" s="58">
        <v>565</v>
      </c>
      <c r="D2512" s="62">
        <v>33903000000</v>
      </c>
      <c r="E2512" s="196" t="s">
        <v>2345</v>
      </c>
      <c r="F2512" s="57" t="s">
        <v>2436</v>
      </c>
      <c r="G2512" s="184">
        <v>10</v>
      </c>
      <c r="H2512" s="185">
        <v>112.97</v>
      </c>
      <c r="I2512" s="58" t="s">
        <v>18</v>
      </c>
      <c r="J2512" s="58" t="s">
        <v>1193</v>
      </c>
    </row>
    <row r="2513" s="2" customFormat="1" spans="1:10">
      <c r="A2513" s="57" t="s">
        <v>14</v>
      </c>
      <c r="B2513" s="58" t="s">
        <v>1834</v>
      </c>
      <c r="C2513" s="58">
        <v>565</v>
      </c>
      <c r="D2513" s="62">
        <v>33903000000</v>
      </c>
      <c r="E2513" s="196" t="s">
        <v>2345</v>
      </c>
      <c r="F2513" s="57" t="s">
        <v>90</v>
      </c>
      <c r="G2513" s="186">
        <v>10</v>
      </c>
      <c r="H2513" s="187">
        <v>111.21</v>
      </c>
      <c r="I2513" s="182" t="s">
        <v>18</v>
      </c>
      <c r="J2513" s="58" t="s">
        <v>1193</v>
      </c>
    </row>
    <row r="2514" s="2" customFormat="1" spans="1:10">
      <c r="A2514" s="57" t="s">
        <v>14</v>
      </c>
      <c r="B2514" s="58" t="s">
        <v>1834</v>
      </c>
      <c r="C2514" s="58">
        <v>565</v>
      </c>
      <c r="D2514" s="62">
        <v>33903000000</v>
      </c>
      <c r="E2514" s="196" t="s">
        <v>2345</v>
      </c>
      <c r="F2514" s="57" t="s">
        <v>2437</v>
      </c>
      <c r="G2514" s="188">
        <v>2</v>
      </c>
      <c r="H2514" s="189">
        <v>200</v>
      </c>
      <c r="I2514" s="58" t="s">
        <v>18</v>
      </c>
      <c r="J2514" s="58" t="s">
        <v>1193</v>
      </c>
    </row>
    <row r="2515" s="2" customFormat="1" spans="1:10">
      <c r="A2515" s="57" t="s">
        <v>14</v>
      </c>
      <c r="B2515" s="58" t="s">
        <v>1834</v>
      </c>
      <c r="C2515" s="58">
        <v>565</v>
      </c>
      <c r="D2515" s="62">
        <v>33903000000</v>
      </c>
      <c r="E2515" s="196" t="s">
        <v>2345</v>
      </c>
      <c r="F2515" s="57" t="s">
        <v>2438</v>
      </c>
      <c r="G2515" s="188">
        <v>2</v>
      </c>
      <c r="H2515" s="189">
        <v>120</v>
      </c>
      <c r="I2515" s="58" t="s">
        <v>18</v>
      </c>
      <c r="J2515" s="58" t="s">
        <v>1193</v>
      </c>
    </row>
    <row r="2516" s="2" customFormat="1" spans="1:10">
      <c r="A2516" s="57" t="s">
        <v>94</v>
      </c>
      <c r="B2516" s="58" t="s">
        <v>1834</v>
      </c>
      <c r="C2516" s="58">
        <v>566</v>
      </c>
      <c r="D2516" s="58">
        <v>33903600000</v>
      </c>
      <c r="E2516" s="196" t="s">
        <v>2345</v>
      </c>
      <c r="F2516" s="57" t="s">
        <v>2439</v>
      </c>
      <c r="G2516" s="183">
        <v>12</v>
      </c>
      <c r="H2516" s="74">
        <v>66663.5</v>
      </c>
      <c r="I2516" s="58" t="s">
        <v>18</v>
      </c>
      <c r="J2516" s="58" t="s">
        <v>19</v>
      </c>
    </row>
    <row r="2517" s="2" customFormat="1" spans="1:10">
      <c r="A2517" s="57" t="s">
        <v>94</v>
      </c>
      <c r="B2517" s="58" t="s">
        <v>2349</v>
      </c>
      <c r="C2517" s="58">
        <v>566</v>
      </c>
      <c r="D2517" s="58">
        <v>33903600000</v>
      </c>
      <c r="E2517" s="196" t="s">
        <v>2345</v>
      </c>
      <c r="F2517" s="39" t="s">
        <v>2440</v>
      </c>
      <c r="G2517" s="182">
        <v>7</v>
      </c>
      <c r="H2517" s="189">
        <v>3258.75</v>
      </c>
      <c r="I2517" s="58" t="s">
        <v>18</v>
      </c>
      <c r="J2517" s="58" t="s">
        <v>167</v>
      </c>
    </row>
    <row r="2518" s="2" customFormat="1" spans="1:10">
      <c r="A2518" s="57" t="s">
        <v>94</v>
      </c>
      <c r="B2518" s="58" t="s">
        <v>2349</v>
      </c>
      <c r="C2518" s="58">
        <v>566</v>
      </c>
      <c r="D2518" s="58">
        <v>33903600000</v>
      </c>
      <c r="E2518" s="196" t="s">
        <v>2345</v>
      </c>
      <c r="F2518" s="39" t="s">
        <v>2440</v>
      </c>
      <c r="G2518" s="182">
        <v>7</v>
      </c>
      <c r="H2518" s="189">
        <v>3258.75</v>
      </c>
      <c r="I2518" s="58" t="s">
        <v>18</v>
      </c>
      <c r="J2518" s="58" t="s">
        <v>167</v>
      </c>
    </row>
    <row r="2519" s="2" customFormat="1" spans="1:10">
      <c r="A2519" s="57" t="s">
        <v>94</v>
      </c>
      <c r="B2519" s="58" t="s">
        <v>2349</v>
      </c>
      <c r="C2519" s="58">
        <v>566</v>
      </c>
      <c r="D2519" s="58">
        <v>33903600000</v>
      </c>
      <c r="E2519" s="196" t="s">
        <v>2345</v>
      </c>
      <c r="F2519" s="39" t="s">
        <v>2441</v>
      </c>
      <c r="G2519" s="182">
        <v>7</v>
      </c>
      <c r="H2519" s="189">
        <v>5362.5</v>
      </c>
      <c r="I2519" s="58" t="s">
        <v>18</v>
      </c>
      <c r="J2519" s="58" t="s">
        <v>167</v>
      </c>
    </row>
    <row r="2520" s="2" customFormat="1" spans="1:10">
      <c r="A2520" s="57" t="s">
        <v>94</v>
      </c>
      <c r="B2520" s="58" t="s">
        <v>2349</v>
      </c>
      <c r="C2520" s="58">
        <v>566</v>
      </c>
      <c r="D2520" s="58">
        <v>33903600000</v>
      </c>
      <c r="E2520" s="196" t="s">
        <v>2345</v>
      </c>
      <c r="F2520" s="39" t="s">
        <v>2441</v>
      </c>
      <c r="G2520" s="182">
        <v>7</v>
      </c>
      <c r="H2520" s="189">
        <v>5362.5</v>
      </c>
      <c r="I2520" s="58" t="s">
        <v>18</v>
      </c>
      <c r="J2520" s="58" t="s">
        <v>167</v>
      </c>
    </row>
    <row r="2521" s="2" customFormat="1" spans="1:10">
      <c r="A2521" s="57" t="s">
        <v>94</v>
      </c>
      <c r="B2521" s="58" t="s">
        <v>2349</v>
      </c>
      <c r="C2521" s="58">
        <v>566</v>
      </c>
      <c r="D2521" s="58">
        <v>33903600000</v>
      </c>
      <c r="E2521" s="196" t="s">
        <v>1368</v>
      </c>
      <c r="F2521" s="39" t="s">
        <v>2350</v>
      </c>
      <c r="G2521" s="182">
        <v>7</v>
      </c>
      <c r="H2521" s="89">
        <f>21450/2</f>
        <v>10725</v>
      </c>
      <c r="I2521" s="58" t="s">
        <v>18</v>
      </c>
      <c r="J2521" s="58" t="s">
        <v>167</v>
      </c>
    </row>
    <row r="2522" s="2" customFormat="1" spans="1:10">
      <c r="A2522" s="57" t="s">
        <v>91</v>
      </c>
      <c r="B2522" s="58" t="s">
        <v>1834</v>
      </c>
      <c r="C2522" s="58">
        <v>567</v>
      </c>
      <c r="D2522" s="58">
        <v>33903900000</v>
      </c>
      <c r="E2522" s="196" t="s">
        <v>142</v>
      </c>
      <c r="F2522" s="57" t="s">
        <v>2442</v>
      </c>
      <c r="G2522" s="183">
        <v>2100</v>
      </c>
      <c r="H2522" s="74">
        <v>34881</v>
      </c>
      <c r="I2522" s="58" t="s">
        <v>18</v>
      </c>
      <c r="J2522" s="58" t="s">
        <v>19</v>
      </c>
    </row>
    <row r="2523" s="2" customFormat="1" spans="1:10">
      <c r="A2523" s="57" t="s">
        <v>91</v>
      </c>
      <c r="B2523" s="58" t="s">
        <v>1834</v>
      </c>
      <c r="C2523" s="58">
        <v>567</v>
      </c>
      <c r="D2523" s="58">
        <v>33903900000</v>
      </c>
      <c r="E2523" s="196" t="s">
        <v>142</v>
      </c>
      <c r="F2523" s="57" t="s">
        <v>1776</v>
      </c>
      <c r="G2523" s="183">
        <v>4</v>
      </c>
      <c r="H2523" s="74">
        <v>20771.08</v>
      </c>
      <c r="I2523" s="58" t="s">
        <v>18</v>
      </c>
      <c r="J2523" s="58" t="s">
        <v>19</v>
      </c>
    </row>
    <row r="2524" s="2" customFormat="1" spans="1:10">
      <c r="A2524" s="57" t="s">
        <v>91</v>
      </c>
      <c r="B2524" s="58" t="s">
        <v>1834</v>
      </c>
      <c r="C2524" s="58">
        <v>567</v>
      </c>
      <c r="D2524" s="58">
        <v>33903900000</v>
      </c>
      <c r="E2524" s="196" t="s">
        <v>2345</v>
      </c>
      <c r="F2524" s="39" t="s">
        <v>2443</v>
      </c>
      <c r="G2524" s="183">
        <v>10</v>
      </c>
      <c r="H2524" s="61">
        <v>5244.1</v>
      </c>
      <c r="I2524" s="58" t="s">
        <v>18</v>
      </c>
      <c r="J2524" s="58" t="s">
        <v>167</v>
      </c>
    </row>
    <row r="2525" s="2" customFormat="1" spans="1:10">
      <c r="A2525" s="57" t="s">
        <v>91</v>
      </c>
      <c r="B2525" s="58" t="s">
        <v>1834</v>
      </c>
      <c r="C2525" s="58">
        <v>567</v>
      </c>
      <c r="D2525" s="58">
        <v>33903900000</v>
      </c>
      <c r="E2525" s="196" t="s">
        <v>2345</v>
      </c>
      <c r="F2525" s="39" t="s">
        <v>2444</v>
      </c>
      <c r="G2525" s="182"/>
      <c r="H2525" s="74">
        <v>28000</v>
      </c>
      <c r="I2525" s="58" t="s">
        <v>18</v>
      </c>
      <c r="J2525" s="58" t="s">
        <v>1193</v>
      </c>
    </row>
    <row r="2526" s="2" customFormat="1" spans="1:10">
      <c r="A2526" s="57" t="s">
        <v>91</v>
      </c>
      <c r="B2526" s="58" t="s">
        <v>2349</v>
      </c>
      <c r="C2526" s="58">
        <v>567</v>
      </c>
      <c r="D2526" s="58">
        <v>33903900000</v>
      </c>
      <c r="E2526" s="196" t="s">
        <v>2345</v>
      </c>
      <c r="F2526" s="39" t="s">
        <v>2445</v>
      </c>
      <c r="G2526" s="182" t="s">
        <v>2446</v>
      </c>
      <c r="H2526" s="61">
        <v>5280</v>
      </c>
      <c r="I2526" s="58" t="s">
        <v>1357</v>
      </c>
      <c r="J2526" s="58" t="s">
        <v>1193</v>
      </c>
    </row>
    <row r="2527" s="2" customFormat="1" spans="1:10">
      <c r="A2527" s="57" t="s">
        <v>91</v>
      </c>
      <c r="B2527" s="58" t="s">
        <v>2349</v>
      </c>
      <c r="C2527" s="58">
        <v>567</v>
      </c>
      <c r="D2527" s="58">
        <v>33903900000</v>
      </c>
      <c r="E2527" s="196" t="s">
        <v>2345</v>
      </c>
      <c r="F2527" s="39" t="s">
        <v>2447</v>
      </c>
      <c r="G2527" s="182" t="s">
        <v>2446</v>
      </c>
      <c r="H2527" s="61">
        <v>5280</v>
      </c>
      <c r="I2527" s="58" t="s">
        <v>2448</v>
      </c>
      <c r="J2527" s="58" t="s">
        <v>1193</v>
      </c>
    </row>
    <row r="2528" s="2" customFormat="1" spans="1:10">
      <c r="A2528" s="57" t="s">
        <v>91</v>
      </c>
      <c r="B2528" s="58" t="s">
        <v>1834</v>
      </c>
      <c r="C2528" s="58">
        <v>567</v>
      </c>
      <c r="D2528" s="58">
        <v>33903900000</v>
      </c>
      <c r="E2528" s="196" t="s">
        <v>2345</v>
      </c>
      <c r="F2528" s="57" t="s">
        <v>536</v>
      </c>
      <c r="G2528" s="182"/>
      <c r="H2528" s="74">
        <v>37127.2</v>
      </c>
      <c r="I2528" s="58" t="s">
        <v>18</v>
      </c>
      <c r="J2528" s="58" t="s">
        <v>1193</v>
      </c>
    </row>
    <row r="2529" s="2" customFormat="1" spans="1:10">
      <c r="A2529" s="57" t="s">
        <v>91</v>
      </c>
      <c r="B2529" s="58" t="s">
        <v>1834</v>
      </c>
      <c r="C2529" s="58">
        <v>567</v>
      </c>
      <c r="D2529" s="58">
        <v>33903900000</v>
      </c>
      <c r="E2529" s="196" t="s">
        <v>2345</v>
      </c>
      <c r="F2529" s="57" t="s">
        <v>2449</v>
      </c>
      <c r="G2529" s="182">
        <v>14</v>
      </c>
      <c r="H2529" s="74">
        <v>11550</v>
      </c>
      <c r="I2529" s="58" t="s">
        <v>18</v>
      </c>
      <c r="J2529" s="58" t="s">
        <v>19</v>
      </c>
    </row>
    <row r="2530" s="2" customFormat="1" spans="1:10">
      <c r="A2530" s="57" t="s">
        <v>91</v>
      </c>
      <c r="B2530" s="58" t="s">
        <v>1834</v>
      </c>
      <c r="C2530" s="58">
        <v>567</v>
      </c>
      <c r="D2530" s="58">
        <v>33903900000</v>
      </c>
      <c r="E2530" s="196" t="s">
        <v>1368</v>
      </c>
      <c r="F2530" s="57" t="s">
        <v>2450</v>
      </c>
      <c r="G2530" s="182">
        <v>12</v>
      </c>
      <c r="H2530" s="74">
        <v>66109.96</v>
      </c>
      <c r="I2530" s="58" t="s">
        <v>18</v>
      </c>
      <c r="J2530" s="58" t="s">
        <v>19</v>
      </c>
    </row>
    <row r="2531" s="2" customFormat="1" spans="1:10">
      <c r="A2531" s="57" t="s">
        <v>91</v>
      </c>
      <c r="B2531" s="58" t="s">
        <v>2349</v>
      </c>
      <c r="C2531" s="58">
        <v>567</v>
      </c>
      <c r="D2531" s="58">
        <v>33903900000</v>
      </c>
      <c r="E2531" s="196" t="s">
        <v>1368</v>
      </c>
      <c r="F2531" s="39" t="s">
        <v>2451</v>
      </c>
      <c r="G2531" s="182">
        <v>200</v>
      </c>
      <c r="H2531" s="61">
        <v>7600</v>
      </c>
      <c r="I2531" s="58" t="s">
        <v>1357</v>
      </c>
      <c r="J2531" s="58" t="s">
        <v>1193</v>
      </c>
    </row>
    <row r="2532" s="2" customFormat="1" spans="1:10">
      <c r="A2532" s="57" t="s">
        <v>91</v>
      </c>
      <c r="B2532" s="58" t="s">
        <v>2349</v>
      </c>
      <c r="C2532" s="58">
        <v>567</v>
      </c>
      <c r="D2532" s="58">
        <v>33903900000</v>
      </c>
      <c r="E2532" s="196" t="s">
        <v>1368</v>
      </c>
      <c r="F2532" s="39" t="s">
        <v>2452</v>
      </c>
      <c r="G2532" s="182">
        <v>200</v>
      </c>
      <c r="H2532" s="61">
        <v>7600</v>
      </c>
      <c r="I2532" s="58" t="s">
        <v>2453</v>
      </c>
      <c r="J2532" s="58" t="s">
        <v>1193</v>
      </c>
    </row>
    <row r="2533" s="2" customFormat="1" spans="1:10">
      <c r="A2533" s="57" t="s">
        <v>91</v>
      </c>
      <c r="B2533" s="58" t="s">
        <v>2349</v>
      </c>
      <c r="C2533" s="58">
        <v>567</v>
      </c>
      <c r="D2533" s="58">
        <v>33903900000</v>
      </c>
      <c r="E2533" s="196" t="s">
        <v>1368</v>
      </c>
      <c r="F2533" s="39" t="s">
        <v>2454</v>
      </c>
      <c r="G2533" s="182">
        <v>200</v>
      </c>
      <c r="H2533" s="61">
        <v>7600</v>
      </c>
      <c r="I2533" s="58" t="s">
        <v>1357</v>
      </c>
      <c r="J2533" s="58" t="s">
        <v>1193</v>
      </c>
    </row>
    <row r="2534" s="2" customFormat="1" spans="1:10">
      <c r="A2534" s="57" t="s">
        <v>91</v>
      </c>
      <c r="B2534" s="58" t="s">
        <v>2349</v>
      </c>
      <c r="C2534" s="58">
        <v>567</v>
      </c>
      <c r="D2534" s="58">
        <v>33903900000</v>
      </c>
      <c r="E2534" s="196" t="s">
        <v>1368</v>
      </c>
      <c r="F2534" s="39" t="s">
        <v>2455</v>
      </c>
      <c r="G2534" s="182">
        <v>200</v>
      </c>
      <c r="H2534" s="61">
        <v>7600</v>
      </c>
      <c r="I2534" s="58" t="s">
        <v>2410</v>
      </c>
      <c r="J2534" s="58" t="s">
        <v>1193</v>
      </c>
    </row>
    <row r="2535" s="2" customFormat="1" spans="1:10">
      <c r="A2535" s="57" t="s">
        <v>91</v>
      </c>
      <c r="B2535" s="58" t="s">
        <v>2349</v>
      </c>
      <c r="C2535" s="58">
        <v>567</v>
      </c>
      <c r="D2535" s="58">
        <v>33903900000</v>
      </c>
      <c r="E2535" s="196" t="s">
        <v>1368</v>
      </c>
      <c r="F2535" s="39" t="s">
        <v>2456</v>
      </c>
      <c r="G2535" s="182">
        <v>4</v>
      </c>
      <c r="H2535" s="61">
        <v>2420</v>
      </c>
      <c r="I2535" s="58" t="s">
        <v>1357</v>
      </c>
      <c r="J2535" s="58" t="s">
        <v>1193</v>
      </c>
    </row>
    <row r="2536" s="2" customFormat="1" spans="1:10">
      <c r="A2536" s="57" t="s">
        <v>91</v>
      </c>
      <c r="B2536" s="58" t="s">
        <v>2349</v>
      </c>
      <c r="C2536" s="58">
        <v>567</v>
      </c>
      <c r="D2536" s="58">
        <v>33903900000</v>
      </c>
      <c r="E2536" s="196" t="s">
        <v>1368</v>
      </c>
      <c r="F2536" s="39" t="s">
        <v>2457</v>
      </c>
      <c r="G2536" s="182">
        <v>4</v>
      </c>
      <c r="H2536" s="61">
        <v>2420</v>
      </c>
      <c r="I2536" s="58" t="s">
        <v>2453</v>
      </c>
      <c r="J2536" s="58" t="s">
        <v>1193</v>
      </c>
    </row>
    <row r="2537" s="2" customFormat="1" spans="1:10">
      <c r="A2537" s="57" t="s">
        <v>91</v>
      </c>
      <c r="B2537" s="58" t="s">
        <v>2349</v>
      </c>
      <c r="C2537" s="58">
        <v>567</v>
      </c>
      <c r="D2537" s="58">
        <v>33903900000</v>
      </c>
      <c r="E2537" s="196" t="s">
        <v>1368</v>
      </c>
      <c r="F2537" s="39" t="s">
        <v>2458</v>
      </c>
      <c r="G2537" s="182">
        <v>8</v>
      </c>
      <c r="H2537" s="61">
        <v>4840</v>
      </c>
      <c r="I2537" s="58" t="s">
        <v>1357</v>
      </c>
      <c r="J2537" s="58" t="s">
        <v>1193</v>
      </c>
    </row>
    <row r="2538" s="2" customFormat="1" spans="1:10">
      <c r="A2538" s="57" t="s">
        <v>91</v>
      </c>
      <c r="B2538" s="58" t="s">
        <v>2349</v>
      </c>
      <c r="C2538" s="58">
        <v>567</v>
      </c>
      <c r="D2538" s="58">
        <v>33903900000</v>
      </c>
      <c r="E2538" s="196" t="s">
        <v>1368</v>
      </c>
      <c r="F2538" s="39" t="s">
        <v>2459</v>
      </c>
      <c r="G2538" s="182">
        <v>4</v>
      </c>
      <c r="H2538" s="61">
        <v>2420</v>
      </c>
      <c r="I2538" s="58" t="s">
        <v>2410</v>
      </c>
      <c r="J2538" s="58" t="s">
        <v>1193</v>
      </c>
    </row>
    <row r="2539" s="2" customFormat="1" spans="1:10">
      <c r="A2539" s="57" t="s">
        <v>91</v>
      </c>
      <c r="B2539" s="58" t="s">
        <v>1834</v>
      </c>
      <c r="C2539" s="58">
        <v>567</v>
      </c>
      <c r="D2539" s="58">
        <v>33903900000</v>
      </c>
      <c r="E2539" s="196" t="s">
        <v>1368</v>
      </c>
      <c r="F2539" s="57" t="s">
        <v>2460</v>
      </c>
      <c r="G2539" s="183">
        <v>4</v>
      </c>
      <c r="H2539" s="74">
        <v>42176.82</v>
      </c>
      <c r="I2539" s="58" t="s">
        <v>18</v>
      </c>
      <c r="J2539" s="58" t="s">
        <v>19</v>
      </c>
    </row>
    <row r="2540" s="2" customFormat="1" spans="1:10">
      <c r="A2540" s="57" t="s">
        <v>91</v>
      </c>
      <c r="B2540" s="58" t="s">
        <v>1834</v>
      </c>
      <c r="C2540" s="58">
        <v>567</v>
      </c>
      <c r="D2540" s="58">
        <v>33903900000</v>
      </c>
      <c r="E2540" s="196" t="s">
        <v>1368</v>
      </c>
      <c r="F2540" s="57" t="s">
        <v>2461</v>
      </c>
      <c r="G2540" s="183"/>
      <c r="H2540" s="74">
        <v>66000</v>
      </c>
      <c r="I2540" s="58" t="s">
        <v>18</v>
      </c>
      <c r="J2540" s="58" t="s">
        <v>19</v>
      </c>
    </row>
    <row r="2541" s="2" customFormat="1" spans="1:10">
      <c r="A2541" s="57" t="s">
        <v>119</v>
      </c>
      <c r="B2541" s="58" t="s">
        <v>2349</v>
      </c>
      <c r="C2541" s="58">
        <v>568</v>
      </c>
      <c r="D2541" s="58">
        <v>44905200000</v>
      </c>
      <c r="E2541" s="196" t="s">
        <v>2345</v>
      </c>
      <c r="F2541" s="57" t="s">
        <v>2462</v>
      </c>
      <c r="G2541" s="182"/>
      <c r="H2541" s="74">
        <v>4877.65</v>
      </c>
      <c r="I2541" s="58" t="s">
        <v>1363</v>
      </c>
      <c r="J2541" s="58" t="s">
        <v>1193</v>
      </c>
    </row>
    <row r="2542" s="2" customFormat="1" spans="1:10">
      <c r="A2542" s="57" t="s">
        <v>119</v>
      </c>
      <c r="B2542" s="58" t="s">
        <v>2349</v>
      </c>
      <c r="C2542" s="58">
        <v>568</v>
      </c>
      <c r="D2542" s="58">
        <v>44905200000</v>
      </c>
      <c r="E2542" s="196" t="s">
        <v>2345</v>
      </c>
      <c r="F2542" s="57" t="s">
        <v>2462</v>
      </c>
      <c r="G2542" s="182"/>
      <c r="H2542" s="74">
        <v>4877.65</v>
      </c>
      <c r="I2542" s="58" t="s">
        <v>1363</v>
      </c>
      <c r="J2542" s="58" t="s">
        <v>1193</v>
      </c>
    </row>
    <row r="2543" s="2" customFormat="1" spans="1:10">
      <c r="A2543" s="57" t="s">
        <v>119</v>
      </c>
      <c r="B2543" s="58" t="s">
        <v>2349</v>
      </c>
      <c r="C2543" s="58">
        <v>568</v>
      </c>
      <c r="D2543" s="58">
        <v>44905200000</v>
      </c>
      <c r="E2543" s="196" t="s">
        <v>2345</v>
      </c>
      <c r="F2543" s="39" t="s">
        <v>2463</v>
      </c>
      <c r="G2543" s="182">
        <v>5</v>
      </c>
      <c r="H2543" s="74">
        <v>25712.5</v>
      </c>
      <c r="I2543" s="58" t="s">
        <v>1361</v>
      </c>
      <c r="J2543" s="58" t="s">
        <v>19</v>
      </c>
    </row>
    <row r="2544" s="2" customFormat="1" spans="1:10">
      <c r="A2544" s="57" t="s">
        <v>119</v>
      </c>
      <c r="B2544" s="58" t="s">
        <v>2349</v>
      </c>
      <c r="C2544" s="58">
        <v>568</v>
      </c>
      <c r="D2544" s="58">
        <v>44905200000</v>
      </c>
      <c r="E2544" s="196" t="s">
        <v>2345</v>
      </c>
      <c r="F2544" s="39" t="s">
        <v>2464</v>
      </c>
      <c r="G2544" s="182">
        <v>2</v>
      </c>
      <c r="H2544" s="74">
        <v>10000</v>
      </c>
      <c r="I2544" s="58" t="s">
        <v>1361</v>
      </c>
      <c r="J2544" s="58" t="s">
        <v>19</v>
      </c>
    </row>
    <row r="2545" s="2" customFormat="1" spans="1:10">
      <c r="A2545" s="57" t="s">
        <v>119</v>
      </c>
      <c r="B2545" s="58" t="s">
        <v>2349</v>
      </c>
      <c r="C2545" s="58">
        <v>568</v>
      </c>
      <c r="D2545" s="58">
        <v>44905200000</v>
      </c>
      <c r="E2545" s="196" t="s">
        <v>2345</v>
      </c>
      <c r="F2545" s="39" t="s">
        <v>2464</v>
      </c>
      <c r="G2545" s="182">
        <v>4</v>
      </c>
      <c r="H2545" s="74">
        <v>15000</v>
      </c>
      <c r="I2545" s="58" t="s">
        <v>1361</v>
      </c>
      <c r="J2545" s="58" t="s">
        <v>19</v>
      </c>
    </row>
    <row r="2546" s="2" customFormat="1" spans="1:12">
      <c r="A2546" s="57" t="s">
        <v>119</v>
      </c>
      <c r="B2546" s="58" t="s">
        <v>2349</v>
      </c>
      <c r="C2546" s="58">
        <v>568</v>
      </c>
      <c r="D2546" s="58">
        <v>44905200000</v>
      </c>
      <c r="E2546" s="196" t="s">
        <v>2345</v>
      </c>
      <c r="F2546" s="39" t="s">
        <v>2465</v>
      </c>
      <c r="G2546" s="182">
        <v>1</v>
      </c>
      <c r="H2546" s="74">
        <v>3850</v>
      </c>
      <c r="I2546" s="58" t="s">
        <v>1361</v>
      </c>
      <c r="J2546" s="58" t="s">
        <v>1193</v>
      </c>
      <c r="L2546" s="190"/>
    </row>
    <row r="2547" s="2" customFormat="1" spans="1:10">
      <c r="A2547" s="57" t="s">
        <v>119</v>
      </c>
      <c r="B2547" s="58" t="s">
        <v>2349</v>
      </c>
      <c r="C2547" s="58">
        <v>568</v>
      </c>
      <c r="D2547" s="58">
        <v>44905200000</v>
      </c>
      <c r="E2547" s="196" t="s">
        <v>2345</v>
      </c>
      <c r="F2547" s="39" t="s">
        <v>2466</v>
      </c>
      <c r="G2547" s="182">
        <v>1</v>
      </c>
      <c r="H2547" s="74">
        <v>3299.72</v>
      </c>
      <c r="I2547" s="58" t="s">
        <v>1363</v>
      </c>
      <c r="J2547" s="58" t="s">
        <v>1193</v>
      </c>
    </row>
    <row r="2548" s="2" customFormat="1" spans="1:10">
      <c r="A2548" s="57" t="s">
        <v>119</v>
      </c>
      <c r="B2548" s="58" t="s">
        <v>2349</v>
      </c>
      <c r="C2548" s="58">
        <v>568</v>
      </c>
      <c r="D2548" s="58">
        <v>44905200000</v>
      </c>
      <c r="E2548" s="196" t="s">
        <v>2345</v>
      </c>
      <c r="F2548" s="39" t="s">
        <v>620</v>
      </c>
      <c r="G2548" s="182">
        <v>1</v>
      </c>
      <c r="H2548" s="74">
        <v>628.1</v>
      </c>
      <c r="I2548" s="58" t="s">
        <v>1363</v>
      </c>
      <c r="J2548" s="58" t="s">
        <v>1193</v>
      </c>
    </row>
    <row r="2549" s="2" customFormat="1" spans="1:10">
      <c r="A2549" s="57" t="s">
        <v>119</v>
      </c>
      <c r="B2549" s="58" t="s">
        <v>2349</v>
      </c>
      <c r="C2549" s="58">
        <v>568</v>
      </c>
      <c r="D2549" s="58">
        <v>44905200000</v>
      </c>
      <c r="E2549" s="196" t="s">
        <v>2345</v>
      </c>
      <c r="F2549" s="39" t="s">
        <v>2467</v>
      </c>
      <c r="G2549" s="182">
        <v>5</v>
      </c>
      <c r="H2549" s="74">
        <v>2700</v>
      </c>
      <c r="I2549" s="58" t="s">
        <v>2468</v>
      </c>
      <c r="J2549" s="58" t="s">
        <v>1193</v>
      </c>
    </row>
    <row r="2550" s="2" customFormat="1" spans="1:12">
      <c r="A2550" s="57" t="s">
        <v>119</v>
      </c>
      <c r="B2550" s="58" t="s">
        <v>2349</v>
      </c>
      <c r="C2550" s="58">
        <v>568</v>
      </c>
      <c r="D2550" s="58">
        <v>44905200000</v>
      </c>
      <c r="E2550" s="196" t="s">
        <v>1368</v>
      </c>
      <c r="F2550" s="39" t="s">
        <v>2469</v>
      </c>
      <c r="G2550" s="182">
        <v>3</v>
      </c>
      <c r="H2550" s="74">
        <v>39934.13</v>
      </c>
      <c r="I2550" s="58" t="s">
        <v>1361</v>
      </c>
      <c r="J2550" s="58" t="s">
        <v>19</v>
      </c>
      <c r="L2550" s="98"/>
    </row>
    <row r="2551" spans="1:10">
      <c r="A2551" s="34" t="s">
        <v>2470</v>
      </c>
      <c r="B2551" s="35"/>
      <c r="C2551" s="35"/>
      <c r="D2551" s="36"/>
      <c r="E2551" s="37"/>
      <c r="F2551" s="34"/>
      <c r="G2551" s="35"/>
      <c r="H2551" s="38"/>
      <c r="I2551" s="35"/>
      <c r="J2551" s="35"/>
    </row>
    <row r="2552" spans="1:10">
      <c r="A2552" s="39" t="s">
        <v>14</v>
      </c>
      <c r="B2552" s="40" t="s">
        <v>15</v>
      </c>
      <c r="C2552" s="40">
        <v>572</v>
      </c>
      <c r="D2552" s="41">
        <v>3390300000000000</v>
      </c>
      <c r="E2552" s="191" t="s">
        <v>142</v>
      </c>
      <c r="F2552" s="39" t="s">
        <v>2243</v>
      </c>
      <c r="G2552" s="40">
        <v>800</v>
      </c>
      <c r="H2552" s="56">
        <v>3200</v>
      </c>
      <c r="I2552" s="40" t="s">
        <v>493</v>
      </c>
      <c r="J2552" s="40" t="s">
        <v>151</v>
      </c>
    </row>
    <row r="2553" spans="1:10">
      <c r="A2553" s="39" t="s">
        <v>14</v>
      </c>
      <c r="B2553" s="40" t="s">
        <v>15</v>
      </c>
      <c r="C2553" s="40">
        <v>572</v>
      </c>
      <c r="D2553" s="41">
        <v>3390300000000000</v>
      </c>
      <c r="E2553" s="191" t="s">
        <v>142</v>
      </c>
      <c r="F2553" s="39" t="s">
        <v>2471</v>
      </c>
      <c r="G2553" s="40" t="s">
        <v>2472</v>
      </c>
      <c r="H2553" s="56">
        <v>700</v>
      </c>
      <c r="I2553" s="40" t="s">
        <v>101</v>
      </c>
      <c r="J2553" s="40" t="s">
        <v>19</v>
      </c>
    </row>
    <row r="2554" spans="1:10">
      <c r="A2554" s="39" t="s">
        <v>14</v>
      </c>
      <c r="B2554" s="40" t="s">
        <v>15</v>
      </c>
      <c r="C2554" s="40">
        <v>572</v>
      </c>
      <c r="D2554" s="41">
        <v>3390300000000000</v>
      </c>
      <c r="E2554" s="191" t="s">
        <v>142</v>
      </c>
      <c r="F2554" s="39" t="s">
        <v>2473</v>
      </c>
      <c r="G2554" s="40" t="s">
        <v>2474</v>
      </c>
      <c r="H2554" s="56">
        <v>283.5</v>
      </c>
      <c r="I2554" s="40" t="s">
        <v>101</v>
      </c>
      <c r="J2554" s="40" t="s">
        <v>19</v>
      </c>
    </row>
    <row r="2555" spans="1:10">
      <c r="A2555" s="39" t="s">
        <v>14</v>
      </c>
      <c r="B2555" s="40" t="s">
        <v>15</v>
      </c>
      <c r="C2555" s="40">
        <v>572</v>
      </c>
      <c r="D2555" s="41">
        <v>3390300000000000</v>
      </c>
      <c r="E2555" s="191" t="s">
        <v>142</v>
      </c>
      <c r="F2555" s="39" t="s">
        <v>2475</v>
      </c>
      <c r="G2555" s="40" t="s">
        <v>2476</v>
      </c>
      <c r="H2555" s="56">
        <v>500</v>
      </c>
      <c r="I2555" s="40" t="s">
        <v>101</v>
      </c>
      <c r="J2555" s="40" t="s">
        <v>19</v>
      </c>
    </row>
    <row r="2556" spans="1:10">
      <c r="A2556" s="39" t="s">
        <v>14</v>
      </c>
      <c r="B2556" s="40" t="s">
        <v>15</v>
      </c>
      <c r="C2556" s="40">
        <v>572</v>
      </c>
      <c r="D2556" s="41">
        <v>3390300000000000</v>
      </c>
      <c r="E2556" s="191" t="s">
        <v>142</v>
      </c>
      <c r="F2556" s="39" t="s">
        <v>2477</v>
      </c>
      <c r="G2556" s="40" t="s">
        <v>2474</v>
      </c>
      <c r="H2556" s="56">
        <v>375</v>
      </c>
      <c r="I2556" s="40" t="s">
        <v>101</v>
      </c>
      <c r="J2556" s="40" t="s">
        <v>19</v>
      </c>
    </row>
    <row r="2557" spans="1:10">
      <c r="A2557" s="39" t="s">
        <v>14</v>
      </c>
      <c r="B2557" s="40" t="s">
        <v>15</v>
      </c>
      <c r="C2557" s="40">
        <v>572</v>
      </c>
      <c r="D2557" s="41">
        <v>3390300000000000</v>
      </c>
      <c r="E2557" s="191" t="s">
        <v>142</v>
      </c>
      <c r="F2557" s="39" t="s">
        <v>2478</v>
      </c>
      <c r="G2557" s="40">
        <v>10</v>
      </c>
      <c r="H2557" s="56">
        <v>120</v>
      </c>
      <c r="I2557" s="40" t="s">
        <v>101</v>
      </c>
      <c r="J2557" s="40" t="s">
        <v>19</v>
      </c>
    </row>
    <row r="2558" spans="1:10">
      <c r="A2558" s="39" t="s">
        <v>14</v>
      </c>
      <c r="B2558" s="40" t="s">
        <v>15</v>
      </c>
      <c r="C2558" s="40">
        <v>572</v>
      </c>
      <c r="D2558" s="41">
        <v>3390300000000000</v>
      </c>
      <c r="E2558" s="191" t="s">
        <v>142</v>
      </c>
      <c r="F2558" s="39" t="s">
        <v>2479</v>
      </c>
      <c r="G2558" s="40">
        <v>3</v>
      </c>
      <c r="H2558" s="56">
        <v>269.7</v>
      </c>
      <c r="I2558" s="40" t="s">
        <v>1150</v>
      </c>
      <c r="J2558" s="40" t="s">
        <v>19</v>
      </c>
    </row>
    <row r="2559" spans="1:10">
      <c r="A2559" s="39" t="s">
        <v>14</v>
      </c>
      <c r="B2559" s="40" t="s">
        <v>15</v>
      </c>
      <c r="C2559" s="40">
        <v>572</v>
      </c>
      <c r="D2559" s="41">
        <v>3390300000000000</v>
      </c>
      <c r="E2559" s="191" t="s">
        <v>142</v>
      </c>
      <c r="F2559" s="39" t="s">
        <v>2480</v>
      </c>
      <c r="G2559" s="40">
        <v>3</v>
      </c>
      <c r="H2559" s="56">
        <v>405</v>
      </c>
      <c r="I2559" s="40" t="s">
        <v>1150</v>
      </c>
      <c r="J2559" s="40" t="s">
        <v>19</v>
      </c>
    </row>
    <row r="2560" spans="1:10">
      <c r="A2560" s="39" t="s">
        <v>14</v>
      </c>
      <c r="B2560" s="40" t="s">
        <v>15</v>
      </c>
      <c r="C2560" s="40">
        <v>572</v>
      </c>
      <c r="D2560" s="41">
        <v>3390300000000000</v>
      </c>
      <c r="E2560" s="191" t="s">
        <v>142</v>
      </c>
      <c r="F2560" s="39" t="s">
        <v>2481</v>
      </c>
      <c r="G2560" s="40">
        <v>4</v>
      </c>
      <c r="H2560" s="56">
        <v>112</v>
      </c>
      <c r="I2560" s="40" t="s">
        <v>1150</v>
      </c>
      <c r="J2560" s="40" t="s">
        <v>19</v>
      </c>
    </row>
    <row r="2561" spans="1:10">
      <c r="A2561" s="39" t="s">
        <v>14</v>
      </c>
      <c r="B2561" s="40" t="s">
        <v>15</v>
      </c>
      <c r="C2561" s="40">
        <v>572</v>
      </c>
      <c r="D2561" s="41">
        <v>3390300000000000</v>
      </c>
      <c r="E2561" s="191" t="s">
        <v>142</v>
      </c>
      <c r="F2561" s="39" t="s">
        <v>2482</v>
      </c>
      <c r="G2561" s="40">
        <v>3</v>
      </c>
      <c r="H2561" s="56">
        <v>1630</v>
      </c>
      <c r="I2561" s="40" t="s">
        <v>101</v>
      </c>
      <c r="J2561" s="40" t="s">
        <v>19</v>
      </c>
    </row>
    <row r="2562" spans="1:10">
      <c r="A2562" s="39" t="s">
        <v>14</v>
      </c>
      <c r="B2562" s="40" t="s">
        <v>15</v>
      </c>
      <c r="C2562" s="40">
        <v>572</v>
      </c>
      <c r="D2562" s="41">
        <v>3390300000000000</v>
      </c>
      <c r="E2562" s="191" t="s">
        <v>142</v>
      </c>
      <c r="F2562" s="39" t="s">
        <v>2483</v>
      </c>
      <c r="G2562" s="40">
        <v>1</v>
      </c>
      <c r="H2562" s="56">
        <v>509</v>
      </c>
      <c r="I2562" s="40" t="s">
        <v>101</v>
      </c>
      <c r="J2562" s="40" t="s">
        <v>19</v>
      </c>
    </row>
    <row r="2563" spans="1:10">
      <c r="A2563" s="39" t="s">
        <v>14</v>
      </c>
      <c r="B2563" s="40" t="s">
        <v>15</v>
      </c>
      <c r="C2563" s="40">
        <v>572</v>
      </c>
      <c r="D2563" s="41">
        <v>3390300000000000</v>
      </c>
      <c r="E2563" s="191" t="s">
        <v>142</v>
      </c>
      <c r="F2563" s="39" t="s">
        <v>2484</v>
      </c>
      <c r="G2563" s="40">
        <v>2</v>
      </c>
      <c r="H2563" s="56">
        <v>140</v>
      </c>
      <c r="I2563" s="40" t="s">
        <v>101</v>
      </c>
      <c r="J2563" s="40" t="s">
        <v>19</v>
      </c>
    </row>
    <row r="2564" spans="1:10">
      <c r="A2564" s="39" t="s">
        <v>14</v>
      </c>
      <c r="B2564" s="40" t="s">
        <v>15</v>
      </c>
      <c r="C2564" s="40">
        <v>572</v>
      </c>
      <c r="D2564" s="41">
        <v>3390300000000000</v>
      </c>
      <c r="E2564" s="191" t="s">
        <v>142</v>
      </c>
      <c r="F2564" s="39" t="s">
        <v>2485</v>
      </c>
      <c r="G2564" s="40">
        <v>5</v>
      </c>
      <c r="H2564" s="56">
        <v>224.5</v>
      </c>
      <c r="I2564" s="40" t="s">
        <v>101</v>
      </c>
      <c r="J2564" s="40" t="s">
        <v>19</v>
      </c>
    </row>
    <row r="2565" spans="1:10">
      <c r="A2565" s="39" t="s">
        <v>14</v>
      </c>
      <c r="B2565" s="40" t="s">
        <v>15</v>
      </c>
      <c r="C2565" s="40">
        <v>572</v>
      </c>
      <c r="D2565" s="41">
        <v>3390300000000000</v>
      </c>
      <c r="E2565" s="191" t="s">
        <v>142</v>
      </c>
      <c r="F2565" s="39" t="s">
        <v>2486</v>
      </c>
      <c r="G2565" s="40" t="s">
        <v>2487</v>
      </c>
      <c r="H2565" s="56">
        <v>180</v>
      </c>
      <c r="I2565" s="40" t="s">
        <v>101</v>
      </c>
      <c r="J2565" s="40" t="s">
        <v>19</v>
      </c>
    </row>
    <row r="2566" spans="1:10">
      <c r="A2566" s="39" t="s">
        <v>14</v>
      </c>
      <c r="B2566" s="40" t="s">
        <v>15</v>
      </c>
      <c r="C2566" s="40">
        <v>572</v>
      </c>
      <c r="D2566" s="41">
        <v>3390300000000000</v>
      </c>
      <c r="E2566" s="191" t="s">
        <v>142</v>
      </c>
      <c r="F2566" s="39" t="s">
        <v>2488</v>
      </c>
      <c r="G2566" s="40" t="s">
        <v>2489</v>
      </c>
      <c r="H2566" s="56">
        <v>262.55</v>
      </c>
      <c r="I2566" s="40" t="s">
        <v>521</v>
      </c>
      <c r="J2566" s="40" t="s">
        <v>19</v>
      </c>
    </row>
    <row r="2567" spans="1:10">
      <c r="A2567" s="39" t="s">
        <v>14</v>
      </c>
      <c r="B2567" s="40" t="s">
        <v>15</v>
      </c>
      <c r="C2567" s="40">
        <v>572</v>
      </c>
      <c r="D2567" s="41">
        <v>3390300000000000</v>
      </c>
      <c r="E2567" s="191" t="s">
        <v>142</v>
      </c>
      <c r="F2567" s="39" t="s">
        <v>2490</v>
      </c>
      <c r="G2567" s="40" t="s">
        <v>2491</v>
      </c>
      <c r="H2567" s="56">
        <v>600</v>
      </c>
      <c r="I2567" s="40" t="s">
        <v>101</v>
      </c>
      <c r="J2567" s="40" t="s">
        <v>19</v>
      </c>
    </row>
    <row r="2568" spans="1:10">
      <c r="A2568" s="39" t="s">
        <v>14</v>
      </c>
      <c r="B2568" s="40" t="s">
        <v>15</v>
      </c>
      <c r="C2568" s="40">
        <v>572</v>
      </c>
      <c r="D2568" s="41">
        <v>3390300000000000</v>
      </c>
      <c r="E2568" s="191" t="s">
        <v>142</v>
      </c>
      <c r="F2568" s="39" t="s">
        <v>2492</v>
      </c>
      <c r="G2568" s="40" t="s">
        <v>2493</v>
      </c>
      <c r="H2568" s="56">
        <v>142.5</v>
      </c>
      <c r="I2568" s="40" t="s">
        <v>101</v>
      </c>
      <c r="J2568" s="40" t="s">
        <v>19</v>
      </c>
    </row>
    <row r="2569" spans="1:10">
      <c r="A2569" s="39" t="s">
        <v>14</v>
      </c>
      <c r="B2569" s="40" t="s">
        <v>15</v>
      </c>
      <c r="C2569" s="40">
        <v>572</v>
      </c>
      <c r="D2569" s="41">
        <v>3390300000000000</v>
      </c>
      <c r="E2569" s="191" t="s">
        <v>142</v>
      </c>
      <c r="F2569" s="39" t="s">
        <v>2494</v>
      </c>
      <c r="G2569" s="40">
        <v>1</v>
      </c>
      <c r="H2569" s="56">
        <v>27.03</v>
      </c>
      <c r="I2569" s="40" t="s">
        <v>101</v>
      </c>
      <c r="J2569" s="40" t="s">
        <v>19</v>
      </c>
    </row>
    <row r="2570" spans="1:10">
      <c r="A2570" s="39" t="s">
        <v>14</v>
      </c>
      <c r="B2570" s="40" t="s">
        <v>15</v>
      </c>
      <c r="C2570" s="40">
        <v>572</v>
      </c>
      <c r="D2570" s="41">
        <v>3390300000000000</v>
      </c>
      <c r="E2570" s="191" t="s">
        <v>142</v>
      </c>
      <c r="F2570" s="39" t="s">
        <v>2495</v>
      </c>
      <c r="G2570" s="40">
        <v>1</v>
      </c>
      <c r="H2570" s="56">
        <v>15.27</v>
      </c>
      <c r="I2570" s="40" t="s">
        <v>101</v>
      </c>
      <c r="J2570" s="40" t="s">
        <v>19</v>
      </c>
    </row>
    <row r="2571" spans="1:10">
      <c r="A2571" s="39" t="s">
        <v>14</v>
      </c>
      <c r="B2571" s="40" t="s">
        <v>15</v>
      </c>
      <c r="C2571" s="40">
        <v>572</v>
      </c>
      <c r="D2571" s="41">
        <v>3390300000000000</v>
      </c>
      <c r="E2571" s="191" t="s">
        <v>142</v>
      </c>
      <c r="F2571" s="39" t="s">
        <v>2496</v>
      </c>
      <c r="G2571" s="40">
        <v>30</v>
      </c>
      <c r="H2571" s="56">
        <v>32.4</v>
      </c>
      <c r="I2571" s="40" t="s">
        <v>101</v>
      </c>
      <c r="J2571" s="40" t="s">
        <v>19</v>
      </c>
    </row>
    <row r="2572" spans="1:10">
      <c r="A2572" s="39" t="s">
        <v>14</v>
      </c>
      <c r="B2572" s="40" t="s">
        <v>15</v>
      </c>
      <c r="C2572" s="40">
        <v>572</v>
      </c>
      <c r="D2572" s="41">
        <v>3390300000000000</v>
      </c>
      <c r="E2572" s="191" t="s">
        <v>142</v>
      </c>
      <c r="F2572" s="39" t="s">
        <v>2497</v>
      </c>
      <c r="G2572" s="40">
        <v>30</v>
      </c>
      <c r="H2572" s="56">
        <v>45.9</v>
      </c>
      <c r="I2572" s="40" t="s">
        <v>101</v>
      </c>
      <c r="J2572" s="40" t="s">
        <v>19</v>
      </c>
    </row>
    <row r="2573" spans="1:10">
      <c r="A2573" s="39" t="s">
        <v>14</v>
      </c>
      <c r="B2573" s="40" t="s">
        <v>15</v>
      </c>
      <c r="C2573" s="40">
        <v>572</v>
      </c>
      <c r="D2573" s="41">
        <v>3390300000000000</v>
      </c>
      <c r="E2573" s="191" t="s">
        <v>142</v>
      </c>
      <c r="F2573" s="39" t="s">
        <v>2498</v>
      </c>
      <c r="G2573" s="40">
        <v>3</v>
      </c>
      <c r="H2573" s="56">
        <v>35.76</v>
      </c>
      <c r="I2573" s="40" t="s">
        <v>101</v>
      </c>
      <c r="J2573" s="40" t="s">
        <v>19</v>
      </c>
    </row>
    <row r="2574" spans="1:10">
      <c r="A2574" s="39" t="s">
        <v>14</v>
      </c>
      <c r="B2574" s="40" t="s">
        <v>15</v>
      </c>
      <c r="C2574" s="40">
        <v>572</v>
      </c>
      <c r="D2574" s="41">
        <v>3390300000000000</v>
      </c>
      <c r="E2574" s="191" t="s">
        <v>142</v>
      </c>
      <c r="F2574" s="39" t="s">
        <v>2499</v>
      </c>
      <c r="G2574" s="40">
        <v>2</v>
      </c>
      <c r="H2574" s="56">
        <v>39.64</v>
      </c>
      <c r="I2574" s="40" t="s">
        <v>101</v>
      </c>
      <c r="J2574" s="40" t="s">
        <v>19</v>
      </c>
    </row>
    <row r="2575" spans="1:10">
      <c r="A2575" s="39" t="s">
        <v>14</v>
      </c>
      <c r="B2575" s="40" t="s">
        <v>15</v>
      </c>
      <c r="C2575" s="40">
        <v>572</v>
      </c>
      <c r="D2575" s="41">
        <v>3390300000000000</v>
      </c>
      <c r="E2575" s="191" t="s">
        <v>142</v>
      </c>
      <c r="F2575" s="39" t="s">
        <v>2500</v>
      </c>
      <c r="G2575" s="40" t="s">
        <v>2501</v>
      </c>
      <c r="H2575" s="56">
        <v>150</v>
      </c>
      <c r="I2575" s="40" t="s">
        <v>101</v>
      </c>
      <c r="J2575" s="40" t="s">
        <v>19</v>
      </c>
    </row>
    <row r="2576" s="2" customFormat="1" spans="1:12">
      <c r="A2576" s="57" t="s">
        <v>14</v>
      </c>
      <c r="B2576" s="58" t="s">
        <v>15</v>
      </c>
      <c r="C2576" s="58">
        <v>572</v>
      </c>
      <c r="D2576" s="62">
        <v>3390300000000000</v>
      </c>
      <c r="E2576" s="192" t="s">
        <v>1272</v>
      </c>
      <c r="F2576" s="57" t="s">
        <v>2365</v>
      </c>
      <c r="G2576" s="71">
        <v>1</v>
      </c>
      <c r="H2576" s="74">
        <v>3.57</v>
      </c>
      <c r="I2576" s="71" t="s">
        <v>124</v>
      </c>
      <c r="J2576" s="40" t="s">
        <v>19</v>
      </c>
      <c r="L2576" s="100"/>
    </row>
    <row r="2577" s="2" customFormat="1" spans="1:12">
      <c r="A2577" s="57" t="s">
        <v>14</v>
      </c>
      <c r="B2577" s="58" t="s">
        <v>15</v>
      </c>
      <c r="C2577" s="58">
        <v>572</v>
      </c>
      <c r="D2577" s="62">
        <v>3390300000000000</v>
      </c>
      <c r="E2577" s="192" t="s">
        <v>1272</v>
      </c>
      <c r="F2577" s="57" t="s">
        <v>2502</v>
      </c>
      <c r="G2577" s="71">
        <v>1</v>
      </c>
      <c r="H2577" s="74">
        <v>28.52</v>
      </c>
      <c r="I2577" s="71" t="s">
        <v>124</v>
      </c>
      <c r="J2577" s="40" t="s">
        <v>19</v>
      </c>
      <c r="L2577" s="100"/>
    </row>
    <row r="2578" s="2" customFormat="1" spans="1:12">
      <c r="A2578" s="57" t="s">
        <v>14</v>
      </c>
      <c r="B2578" s="58" t="s">
        <v>15</v>
      </c>
      <c r="C2578" s="58">
        <v>572</v>
      </c>
      <c r="D2578" s="62">
        <v>3390300000000000</v>
      </c>
      <c r="E2578" s="192" t="s">
        <v>1272</v>
      </c>
      <c r="F2578" s="57" t="s">
        <v>2503</v>
      </c>
      <c r="G2578" s="71">
        <v>1</v>
      </c>
      <c r="H2578" s="74">
        <v>10.38</v>
      </c>
      <c r="I2578" s="71" t="s">
        <v>124</v>
      </c>
      <c r="J2578" s="40" t="s">
        <v>19</v>
      </c>
      <c r="L2578" s="100"/>
    </row>
    <row r="2579" s="2" customFormat="1" spans="1:12">
      <c r="A2579" s="57" t="s">
        <v>14</v>
      </c>
      <c r="B2579" s="58" t="s">
        <v>15</v>
      </c>
      <c r="C2579" s="58">
        <v>572</v>
      </c>
      <c r="D2579" s="62">
        <v>3390300000000000</v>
      </c>
      <c r="E2579" s="192" t="s">
        <v>1272</v>
      </c>
      <c r="F2579" s="57" t="s">
        <v>2504</v>
      </c>
      <c r="G2579" s="71">
        <v>1</v>
      </c>
      <c r="H2579" s="74">
        <v>18.54</v>
      </c>
      <c r="I2579" s="71" t="s">
        <v>124</v>
      </c>
      <c r="J2579" s="40" t="s">
        <v>19</v>
      </c>
      <c r="L2579" s="100"/>
    </row>
    <row r="2580" s="2" customFormat="1" spans="1:12">
      <c r="A2580" s="57" t="s">
        <v>14</v>
      </c>
      <c r="B2580" s="58" t="s">
        <v>15</v>
      </c>
      <c r="C2580" s="58">
        <v>572</v>
      </c>
      <c r="D2580" s="62">
        <v>3390300000000000</v>
      </c>
      <c r="E2580" s="192" t="s">
        <v>1272</v>
      </c>
      <c r="F2580" s="57" t="s">
        <v>2434</v>
      </c>
      <c r="G2580" s="71">
        <v>1</v>
      </c>
      <c r="H2580" s="74">
        <v>2.79</v>
      </c>
      <c r="I2580" s="71" t="s">
        <v>124</v>
      </c>
      <c r="J2580" s="40" t="s">
        <v>19</v>
      </c>
      <c r="L2580" s="100"/>
    </row>
    <row r="2581" s="2" customFormat="1" spans="1:12">
      <c r="A2581" s="57" t="s">
        <v>14</v>
      </c>
      <c r="B2581" s="58" t="s">
        <v>15</v>
      </c>
      <c r="C2581" s="58">
        <v>572</v>
      </c>
      <c r="D2581" s="62">
        <v>3390300000000000</v>
      </c>
      <c r="E2581" s="192" t="s">
        <v>1272</v>
      </c>
      <c r="F2581" s="57" t="s">
        <v>2505</v>
      </c>
      <c r="G2581" s="71">
        <v>2</v>
      </c>
      <c r="H2581" s="74">
        <v>3.7</v>
      </c>
      <c r="I2581" s="71" t="s">
        <v>124</v>
      </c>
      <c r="J2581" s="40" t="s">
        <v>19</v>
      </c>
      <c r="L2581" s="100"/>
    </row>
    <row r="2582" s="2" customFormat="1" spans="1:12">
      <c r="A2582" s="57" t="s">
        <v>14</v>
      </c>
      <c r="B2582" s="58" t="s">
        <v>15</v>
      </c>
      <c r="C2582" s="58">
        <v>572</v>
      </c>
      <c r="D2582" s="62">
        <v>3390300000000000</v>
      </c>
      <c r="E2582" s="192" t="s">
        <v>1272</v>
      </c>
      <c r="F2582" s="57" t="s">
        <v>1258</v>
      </c>
      <c r="G2582" s="71">
        <v>3</v>
      </c>
      <c r="H2582" s="74">
        <v>35.07</v>
      </c>
      <c r="I2582" s="71" t="s">
        <v>124</v>
      </c>
      <c r="J2582" s="40" t="s">
        <v>19</v>
      </c>
      <c r="L2582" s="100"/>
    </row>
    <row r="2583" s="2" customFormat="1" spans="1:12">
      <c r="A2583" s="57" t="s">
        <v>14</v>
      </c>
      <c r="B2583" s="58" t="s">
        <v>15</v>
      </c>
      <c r="C2583" s="58">
        <v>572</v>
      </c>
      <c r="D2583" s="62">
        <v>3390300000000000</v>
      </c>
      <c r="E2583" s="192" t="s">
        <v>1272</v>
      </c>
      <c r="F2583" s="57" t="s">
        <v>1914</v>
      </c>
      <c r="G2583" s="71">
        <v>3</v>
      </c>
      <c r="H2583" s="74">
        <v>13.56</v>
      </c>
      <c r="I2583" s="71" t="s">
        <v>124</v>
      </c>
      <c r="J2583" s="40" t="s">
        <v>19</v>
      </c>
      <c r="L2583" s="100"/>
    </row>
    <row r="2584" s="2" customFormat="1" spans="1:12">
      <c r="A2584" s="57" t="s">
        <v>14</v>
      </c>
      <c r="B2584" s="58" t="s">
        <v>15</v>
      </c>
      <c r="C2584" s="58">
        <v>572</v>
      </c>
      <c r="D2584" s="62">
        <v>3390300000000000</v>
      </c>
      <c r="E2584" s="192" t="s">
        <v>1272</v>
      </c>
      <c r="F2584" s="57" t="s">
        <v>2433</v>
      </c>
      <c r="G2584" s="71">
        <v>3</v>
      </c>
      <c r="H2584" s="74">
        <v>11.61</v>
      </c>
      <c r="I2584" s="71" t="s">
        <v>124</v>
      </c>
      <c r="J2584" s="40" t="s">
        <v>19</v>
      </c>
      <c r="L2584" s="100"/>
    </row>
    <row r="2585" s="2" customFormat="1" spans="1:12">
      <c r="A2585" s="57" t="s">
        <v>14</v>
      </c>
      <c r="B2585" s="58" t="s">
        <v>15</v>
      </c>
      <c r="C2585" s="58">
        <v>572</v>
      </c>
      <c r="D2585" s="62">
        <v>3390300000000000</v>
      </c>
      <c r="E2585" s="192" t="s">
        <v>1272</v>
      </c>
      <c r="F2585" s="57" t="s">
        <v>1264</v>
      </c>
      <c r="G2585" s="71">
        <v>4</v>
      </c>
      <c r="H2585" s="74">
        <v>28.52</v>
      </c>
      <c r="I2585" s="71" t="s">
        <v>124</v>
      </c>
      <c r="J2585" s="40" t="s">
        <v>19</v>
      </c>
      <c r="L2585" s="100"/>
    </row>
    <row r="2586" s="2" customFormat="1" spans="1:12">
      <c r="A2586" s="57" t="s">
        <v>14</v>
      </c>
      <c r="B2586" s="58" t="s">
        <v>15</v>
      </c>
      <c r="C2586" s="58">
        <v>572</v>
      </c>
      <c r="D2586" s="62">
        <v>3390300000000000</v>
      </c>
      <c r="E2586" s="192" t="s">
        <v>1272</v>
      </c>
      <c r="F2586" s="57" t="s">
        <v>1909</v>
      </c>
      <c r="G2586" s="71">
        <v>4</v>
      </c>
      <c r="H2586" s="74">
        <v>39.2</v>
      </c>
      <c r="I2586" s="71" t="s">
        <v>124</v>
      </c>
      <c r="J2586" s="40" t="s">
        <v>19</v>
      </c>
      <c r="L2586" s="100"/>
    </row>
    <row r="2587" s="2" customFormat="1" spans="1:12">
      <c r="A2587" s="57" t="s">
        <v>14</v>
      </c>
      <c r="B2587" s="58" t="s">
        <v>15</v>
      </c>
      <c r="C2587" s="58">
        <v>572</v>
      </c>
      <c r="D2587" s="62">
        <v>3390300000000000</v>
      </c>
      <c r="E2587" s="192" t="s">
        <v>1272</v>
      </c>
      <c r="F2587" s="57" t="s">
        <v>1261</v>
      </c>
      <c r="G2587" s="71">
        <v>5</v>
      </c>
      <c r="H2587" s="74">
        <v>6.5</v>
      </c>
      <c r="I2587" s="71" t="s">
        <v>124</v>
      </c>
      <c r="J2587" s="40" t="s">
        <v>19</v>
      </c>
      <c r="L2587" s="100"/>
    </row>
    <row r="2588" s="2" customFormat="1" spans="1:12">
      <c r="A2588" s="57" t="s">
        <v>14</v>
      </c>
      <c r="B2588" s="58" t="s">
        <v>15</v>
      </c>
      <c r="C2588" s="58">
        <v>572</v>
      </c>
      <c r="D2588" s="62">
        <v>3390300000000000</v>
      </c>
      <c r="E2588" s="192" t="s">
        <v>1272</v>
      </c>
      <c r="F2588" s="57" t="s">
        <v>2506</v>
      </c>
      <c r="G2588" s="71">
        <v>5</v>
      </c>
      <c r="H2588" s="74">
        <v>41.2</v>
      </c>
      <c r="I2588" s="71" t="s">
        <v>124</v>
      </c>
      <c r="J2588" s="40" t="s">
        <v>19</v>
      </c>
      <c r="L2588" s="100"/>
    </row>
    <row r="2589" s="2" customFormat="1" spans="1:12">
      <c r="A2589" s="57" t="s">
        <v>14</v>
      </c>
      <c r="B2589" s="58" t="s">
        <v>15</v>
      </c>
      <c r="C2589" s="58">
        <v>572</v>
      </c>
      <c r="D2589" s="62">
        <v>3390300000000000</v>
      </c>
      <c r="E2589" s="192" t="s">
        <v>1272</v>
      </c>
      <c r="F2589" s="57" t="s">
        <v>1912</v>
      </c>
      <c r="G2589" s="71">
        <v>5</v>
      </c>
      <c r="H2589" s="74">
        <v>6</v>
      </c>
      <c r="I2589" s="71" t="s">
        <v>124</v>
      </c>
      <c r="J2589" s="40" t="s">
        <v>19</v>
      </c>
      <c r="L2589" s="100"/>
    </row>
    <row r="2590" s="2" customFormat="1" spans="1:12">
      <c r="A2590" s="57" t="s">
        <v>14</v>
      </c>
      <c r="B2590" s="58" t="s">
        <v>15</v>
      </c>
      <c r="C2590" s="58">
        <v>572</v>
      </c>
      <c r="D2590" s="62">
        <v>3390300000000000</v>
      </c>
      <c r="E2590" s="192" t="s">
        <v>1272</v>
      </c>
      <c r="F2590" s="57" t="s">
        <v>2507</v>
      </c>
      <c r="G2590" s="71">
        <v>5</v>
      </c>
      <c r="H2590" s="74">
        <v>4.15</v>
      </c>
      <c r="I2590" s="71" t="s">
        <v>124</v>
      </c>
      <c r="J2590" s="40" t="s">
        <v>19</v>
      </c>
      <c r="L2590" s="100"/>
    </row>
    <row r="2591" s="2" customFormat="1" spans="1:12">
      <c r="A2591" s="57" t="s">
        <v>14</v>
      </c>
      <c r="B2591" s="58" t="s">
        <v>15</v>
      </c>
      <c r="C2591" s="58">
        <v>572</v>
      </c>
      <c r="D2591" s="62">
        <v>3390300000000000</v>
      </c>
      <c r="E2591" s="192" t="s">
        <v>1272</v>
      </c>
      <c r="F2591" s="57" t="s">
        <v>1915</v>
      </c>
      <c r="G2591" s="71">
        <v>8</v>
      </c>
      <c r="H2591" s="74">
        <v>87.92</v>
      </c>
      <c r="I2591" s="71" t="s">
        <v>124</v>
      </c>
      <c r="J2591" s="40" t="s">
        <v>19</v>
      </c>
      <c r="L2591" s="100"/>
    </row>
    <row r="2592" spans="1:10">
      <c r="A2592" s="57" t="s">
        <v>14</v>
      </c>
      <c r="B2592" s="58" t="s">
        <v>15</v>
      </c>
      <c r="C2592" s="58">
        <v>572</v>
      </c>
      <c r="D2592" s="62">
        <v>3390300000000000</v>
      </c>
      <c r="E2592" s="192" t="s">
        <v>1272</v>
      </c>
      <c r="F2592" s="57" t="s">
        <v>1906</v>
      </c>
      <c r="G2592" s="71">
        <v>10</v>
      </c>
      <c r="H2592" s="74">
        <v>2.5</v>
      </c>
      <c r="I2592" s="71" t="s">
        <v>124</v>
      </c>
      <c r="J2592" s="40" t="s">
        <v>19</v>
      </c>
    </row>
    <row r="2593" spans="1:10">
      <c r="A2593" s="57" t="s">
        <v>14</v>
      </c>
      <c r="B2593" s="58" t="s">
        <v>15</v>
      </c>
      <c r="C2593" s="58">
        <v>572</v>
      </c>
      <c r="D2593" s="62">
        <v>3390300000000000</v>
      </c>
      <c r="E2593" s="192" t="s">
        <v>1272</v>
      </c>
      <c r="F2593" s="57" t="s">
        <v>2508</v>
      </c>
      <c r="G2593" s="71">
        <v>10</v>
      </c>
      <c r="H2593" s="74">
        <v>50</v>
      </c>
      <c r="I2593" s="71" t="s">
        <v>124</v>
      </c>
      <c r="J2593" s="40" t="s">
        <v>19</v>
      </c>
    </row>
    <row r="2594" spans="1:10">
      <c r="A2594" s="57" t="s">
        <v>14</v>
      </c>
      <c r="B2594" s="58" t="s">
        <v>15</v>
      </c>
      <c r="C2594" s="58">
        <v>572</v>
      </c>
      <c r="D2594" s="62">
        <v>3390300000000000</v>
      </c>
      <c r="E2594" s="192" t="s">
        <v>1272</v>
      </c>
      <c r="F2594" s="57" t="s">
        <v>2509</v>
      </c>
      <c r="G2594" s="71">
        <v>10</v>
      </c>
      <c r="H2594" s="74">
        <v>29.6</v>
      </c>
      <c r="I2594" s="71" t="s">
        <v>124</v>
      </c>
      <c r="J2594" s="40" t="s">
        <v>19</v>
      </c>
    </row>
    <row r="2595" spans="1:10">
      <c r="A2595" s="57" t="s">
        <v>14</v>
      </c>
      <c r="B2595" s="58" t="s">
        <v>15</v>
      </c>
      <c r="C2595" s="58">
        <v>572</v>
      </c>
      <c r="D2595" s="62">
        <v>3390300000000000</v>
      </c>
      <c r="E2595" s="192" t="s">
        <v>1272</v>
      </c>
      <c r="F2595" s="57" t="s">
        <v>59</v>
      </c>
      <c r="G2595" s="71">
        <v>10</v>
      </c>
      <c r="H2595" s="74">
        <v>111.4</v>
      </c>
      <c r="I2595" s="71" t="s">
        <v>124</v>
      </c>
      <c r="J2595" s="40" t="s">
        <v>19</v>
      </c>
    </row>
    <row r="2596" spans="1:10">
      <c r="A2596" s="57" t="s">
        <v>14</v>
      </c>
      <c r="B2596" s="58" t="s">
        <v>15</v>
      </c>
      <c r="C2596" s="58">
        <v>572</v>
      </c>
      <c r="D2596" s="62">
        <v>3390300000000000</v>
      </c>
      <c r="E2596" s="192" t="s">
        <v>1272</v>
      </c>
      <c r="F2596" s="57" t="s">
        <v>2510</v>
      </c>
      <c r="G2596" s="71">
        <v>10</v>
      </c>
      <c r="H2596" s="74">
        <v>111.4</v>
      </c>
      <c r="I2596" s="71" t="s">
        <v>124</v>
      </c>
      <c r="J2596" s="40" t="s">
        <v>19</v>
      </c>
    </row>
    <row r="2597" spans="1:10">
      <c r="A2597" s="57" t="s">
        <v>14</v>
      </c>
      <c r="B2597" s="58" t="s">
        <v>15</v>
      </c>
      <c r="C2597" s="58">
        <v>572</v>
      </c>
      <c r="D2597" s="62">
        <v>3390300000000000</v>
      </c>
      <c r="E2597" s="192" t="s">
        <v>1272</v>
      </c>
      <c r="F2597" s="57" t="s">
        <v>1911</v>
      </c>
      <c r="G2597" s="71">
        <v>15</v>
      </c>
      <c r="H2597" s="74">
        <v>59.85</v>
      </c>
      <c r="I2597" s="71" t="s">
        <v>124</v>
      </c>
      <c r="J2597" s="40" t="s">
        <v>19</v>
      </c>
    </row>
    <row r="2598" spans="1:10">
      <c r="A2598" s="57" t="s">
        <v>14</v>
      </c>
      <c r="B2598" s="58" t="s">
        <v>15</v>
      </c>
      <c r="C2598" s="58">
        <v>572</v>
      </c>
      <c r="D2598" s="62">
        <v>3390300000000000</v>
      </c>
      <c r="E2598" s="192" t="s">
        <v>1272</v>
      </c>
      <c r="F2598" s="57" t="s">
        <v>1855</v>
      </c>
      <c r="G2598" s="71">
        <v>15</v>
      </c>
      <c r="H2598" s="74">
        <v>20.1</v>
      </c>
      <c r="I2598" s="71" t="s">
        <v>124</v>
      </c>
      <c r="J2598" s="40" t="s">
        <v>19</v>
      </c>
    </row>
    <row r="2599" spans="1:10">
      <c r="A2599" s="57" t="s">
        <v>14</v>
      </c>
      <c r="B2599" s="58" t="s">
        <v>15</v>
      </c>
      <c r="C2599" s="58">
        <v>572</v>
      </c>
      <c r="D2599" s="62">
        <v>3390300000000000</v>
      </c>
      <c r="E2599" s="192" t="s">
        <v>1272</v>
      </c>
      <c r="F2599" s="57" t="s">
        <v>1913</v>
      </c>
      <c r="G2599" s="71">
        <v>20</v>
      </c>
      <c r="H2599" s="74">
        <v>61.8</v>
      </c>
      <c r="I2599" s="71" t="s">
        <v>124</v>
      </c>
      <c r="J2599" s="40" t="s">
        <v>19</v>
      </c>
    </row>
    <row r="2600" spans="1:10">
      <c r="A2600" s="57" t="s">
        <v>14</v>
      </c>
      <c r="B2600" s="58" t="s">
        <v>15</v>
      </c>
      <c r="C2600" s="58">
        <v>572</v>
      </c>
      <c r="D2600" s="62">
        <v>3390300000000000</v>
      </c>
      <c r="E2600" s="192" t="s">
        <v>1272</v>
      </c>
      <c r="F2600" s="57" t="s">
        <v>1916</v>
      </c>
      <c r="G2600" s="71">
        <v>24</v>
      </c>
      <c r="H2600" s="74">
        <v>600</v>
      </c>
      <c r="I2600" s="71" t="s">
        <v>124</v>
      </c>
      <c r="J2600" s="40" t="s">
        <v>19</v>
      </c>
    </row>
    <row r="2601" spans="1:10">
      <c r="A2601" s="57" t="s">
        <v>14</v>
      </c>
      <c r="B2601" s="58" t="s">
        <v>15</v>
      </c>
      <c r="C2601" s="58">
        <v>572</v>
      </c>
      <c r="D2601" s="62">
        <v>3390300000000000</v>
      </c>
      <c r="E2601" s="192" t="s">
        <v>1272</v>
      </c>
      <c r="F2601" s="57" t="s">
        <v>2375</v>
      </c>
      <c r="G2601" s="71">
        <v>25</v>
      </c>
      <c r="H2601" s="74">
        <v>12</v>
      </c>
      <c r="I2601" s="71" t="s">
        <v>124</v>
      </c>
      <c r="J2601" s="40" t="s">
        <v>19</v>
      </c>
    </row>
    <row r="2602" spans="1:10">
      <c r="A2602" s="57" t="s">
        <v>14</v>
      </c>
      <c r="B2602" s="58" t="s">
        <v>15</v>
      </c>
      <c r="C2602" s="58">
        <v>572</v>
      </c>
      <c r="D2602" s="62">
        <v>3390300000000000</v>
      </c>
      <c r="E2602" s="192" t="s">
        <v>1272</v>
      </c>
      <c r="F2602" s="57" t="s">
        <v>1907</v>
      </c>
      <c r="G2602" s="71">
        <v>25</v>
      </c>
      <c r="H2602" s="74">
        <v>12</v>
      </c>
      <c r="I2602" s="71" t="s">
        <v>124</v>
      </c>
      <c r="J2602" s="40" t="s">
        <v>19</v>
      </c>
    </row>
    <row r="2603" spans="1:10">
      <c r="A2603" s="57" t="s">
        <v>14</v>
      </c>
      <c r="B2603" s="58" t="s">
        <v>15</v>
      </c>
      <c r="C2603" s="58">
        <v>572</v>
      </c>
      <c r="D2603" s="62">
        <v>3390300000000000</v>
      </c>
      <c r="E2603" s="192" t="s">
        <v>1272</v>
      </c>
      <c r="F2603" s="57" t="s">
        <v>1908</v>
      </c>
      <c r="G2603" s="71">
        <v>50</v>
      </c>
      <c r="H2603" s="74">
        <v>24</v>
      </c>
      <c r="I2603" s="71" t="s">
        <v>124</v>
      </c>
      <c r="J2603" s="40" t="s">
        <v>19</v>
      </c>
    </row>
    <row r="2604" spans="1:10">
      <c r="A2604" s="57" t="s">
        <v>14</v>
      </c>
      <c r="B2604" s="58" t="s">
        <v>15</v>
      </c>
      <c r="C2604" s="58">
        <v>572</v>
      </c>
      <c r="D2604" s="62">
        <v>3390300000000000</v>
      </c>
      <c r="E2604" s="192" t="s">
        <v>1272</v>
      </c>
      <c r="F2604" s="57" t="s">
        <v>2511</v>
      </c>
      <c r="G2604" s="71">
        <v>100</v>
      </c>
      <c r="H2604" s="74">
        <v>28</v>
      </c>
      <c r="I2604" s="71" t="s">
        <v>124</v>
      </c>
      <c r="J2604" s="40" t="s">
        <v>19</v>
      </c>
    </row>
    <row r="2605" spans="1:10">
      <c r="A2605" s="57" t="s">
        <v>14</v>
      </c>
      <c r="B2605" s="58" t="s">
        <v>15</v>
      </c>
      <c r="C2605" s="58">
        <v>572</v>
      </c>
      <c r="D2605" s="62">
        <v>3390300000000000</v>
      </c>
      <c r="E2605" s="192" t="s">
        <v>1272</v>
      </c>
      <c r="F2605" s="57" t="s">
        <v>56</v>
      </c>
      <c r="G2605" s="71">
        <v>100</v>
      </c>
      <c r="H2605" s="74">
        <v>220</v>
      </c>
      <c r="I2605" s="71" t="s">
        <v>124</v>
      </c>
      <c r="J2605" s="40" t="s">
        <v>19</v>
      </c>
    </row>
    <row r="2606" spans="1:10">
      <c r="A2606" s="57" t="s">
        <v>14</v>
      </c>
      <c r="B2606" s="58" t="s">
        <v>15</v>
      </c>
      <c r="C2606" s="58">
        <v>572</v>
      </c>
      <c r="D2606" s="62">
        <v>33903000000</v>
      </c>
      <c r="E2606" s="192" t="s">
        <v>1272</v>
      </c>
      <c r="F2606" s="57" t="s">
        <v>1260</v>
      </c>
      <c r="G2606" s="71">
        <v>200</v>
      </c>
      <c r="H2606" s="74">
        <v>56</v>
      </c>
      <c r="I2606" s="71" t="s">
        <v>124</v>
      </c>
      <c r="J2606" s="40" t="s">
        <v>19</v>
      </c>
    </row>
    <row r="2607" spans="1:10">
      <c r="A2607" s="39" t="s">
        <v>2512</v>
      </c>
      <c r="B2607" s="40" t="s">
        <v>15</v>
      </c>
      <c r="C2607" s="40">
        <v>573</v>
      </c>
      <c r="D2607" s="41">
        <v>33903200000</v>
      </c>
      <c r="E2607" s="191" t="s">
        <v>142</v>
      </c>
      <c r="F2607" s="39" t="s">
        <v>2513</v>
      </c>
      <c r="G2607" s="40" t="s">
        <v>2514</v>
      </c>
      <c r="H2607" s="56">
        <v>9820</v>
      </c>
      <c r="I2607" s="40" t="s">
        <v>2515</v>
      </c>
      <c r="J2607" s="40" t="s">
        <v>19</v>
      </c>
    </row>
    <row r="2608" spans="1:10">
      <c r="A2608" s="39" t="s">
        <v>2512</v>
      </c>
      <c r="B2608" s="40" t="s">
        <v>92</v>
      </c>
      <c r="C2608" s="40">
        <v>573</v>
      </c>
      <c r="D2608" s="41">
        <v>33903200000</v>
      </c>
      <c r="E2608" s="191" t="s">
        <v>142</v>
      </c>
      <c r="F2608" s="39" t="s">
        <v>2516</v>
      </c>
      <c r="G2608" s="40" t="s">
        <v>2517</v>
      </c>
      <c r="H2608" s="56">
        <v>5180</v>
      </c>
      <c r="I2608" s="40" t="s">
        <v>101</v>
      </c>
      <c r="J2608" s="40" t="s">
        <v>151</v>
      </c>
    </row>
    <row r="2609" spans="1:10">
      <c r="A2609" s="39" t="s">
        <v>91</v>
      </c>
      <c r="B2609" s="40" t="s">
        <v>92</v>
      </c>
      <c r="C2609" s="40">
        <v>574</v>
      </c>
      <c r="D2609" s="41">
        <v>339036000</v>
      </c>
      <c r="E2609" s="191" t="s">
        <v>142</v>
      </c>
      <c r="F2609" s="39" t="s">
        <v>2518</v>
      </c>
      <c r="G2609" s="40">
        <v>1</v>
      </c>
      <c r="H2609" s="45">
        <v>4000</v>
      </c>
      <c r="I2609" s="40" t="s">
        <v>2515</v>
      </c>
      <c r="J2609" s="40" t="s">
        <v>151</v>
      </c>
    </row>
    <row r="2610" spans="1:10">
      <c r="A2610" s="39" t="s">
        <v>91</v>
      </c>
      <c r="B2610" s="40" t="s">
        <v>15</v>
      </c>
      <c r="C2610" s="40">
        <v>574</v>
      </c>
      <c r="D2610" s="41">
        <v>339036000</v>
      </c>
      <c r="E2610" s="191" t="s">
        <v>142</v>
      </c>
      <c r="F2610" s="39" t="s">
        <v>2519</v>
      </c>
      <c r="G2610" s="40" t="s">
        <v>2520</v>
      </c>
      <c r="H2610" s="51">
        <v>6000</v>
      </c>
      <c r="I2610" s="40" t="s">
        <v>2521</v>
      </c>
      <c r="J2610" s="40" t="s">
        <v>19</v>
      </c>
    </row>
    <row r="2611" spans="1:10">
      <c r="A2611" s="39" t="s">
        <v>91</v>
      </c>
      <c r="B2611" s="40" t="s">
        <v>15</v>
      </c>
      <c r="C2611" s="40">
        <v>575</v>
      </c>
      <c r="D2611" s="41">
        <v>3390390000000</v>
      </c>
      <c r="E2611" s="191" t="s">
        <v>142</v>
      </c>
      <c r="F2611" s="39" t="s">
        <v>2522</v>
      </c>
      <c r="G2611" s="40" t="s">
        <v>2520</v>
      </c>
      <c r="H2611" s="45">
        <v>1500</v>
      </c>
      <c r="I2611" s="40" t="s">
        <v>2521</v>
      </c>
      <c r="J2611" s="40" t="s">
        <v>19</v>
      </c>
    </row>
    <row r="2612" spans="1:10">
      <c r="A2612" s="39" t="s">
        <v>91</v>
      </c>
      <c r="B2612" s="40" t="s">
        <v>15</v>
      </c>
      <c r="C2612" s="40">
        <v>575</v>
      </c>
      <c r="D2612" s="41">
        <v>3390390000000</v>
      </c>
      <c r="E2612" s="191" t="s">
        <v>142</v>
      </c>
      <c r="F2612" s="39" t="s">
        <v>2523</v>
      </c>
      <c r="G2612" s="40" t="s">
        <v>2520</v>
      </c>
      <c r="H2612" s="45">
        <v>4000</v>
      </c>
      <c r="I2612" s="40" t="s">
        <v>2521</v>
      </c>
      <c r="J2612" s="40" t="s">
        <v>19</v>
      </c>
    </row>
    <row r="2613" spans="1:10">
      <c r="A2613" s="39" t="s">
        <v>91</v>
      </c>
      <c r="B2613" s="40" t="s">
        <v>15</v>
      </c>
      <c r="C2613" s="40">
        <v>575</v>
      </c>
      <c r="D2613" s="41">
        <v>3390390000000</v>
      </c>
      <c r="E2613" s="191" t="s">
        <v>142</v>
      </c>
      <c r="F2613" s="39" t="s">
        <v>2524</v>
      </c>
      <c r="G2613" s="40" t="s">
        <v>2520</v>
      </c>
      <c r="H2613" s="45">
        <v>5000</v>
      </c>
      <c r="I2613" s="40" t="s">
        <v>2521</v>
      </c>
      <c r="J2613" s="40" t="s">
        <v>19</v>
      </c>
    </row>
    <row r="2614" spans="1:10">
      <c r="A2614" s="39" t="s">
        <v>91</v>
      </c>
      <c r="B2614" s="40" t="s">
        <v>15</v>
      </c>
      <c r="C2614" s="40">
        <v>575</v>
      </c>
      <c r="D2614" s="41">
        <v>3390300000000000</v>
      </c>
      <c r="E2614" s="191" t="s">
        <v>142</v>
      </c>
      <c r="F2614" s="39" t="s">
        <v>2525</v>
      </c>
      <c r="G2614" s="40">
        <v>100</v>
      </c>
      <c r="H2614" s="56">
        <v>3045</v>
      </c>
      <c r="I2614" s="40" t="s">
        <v>523</v>
      </c>
      <c r="J2614" s="40" t="s">
        <v>151</v>
      </c>
    </row>
    <row r="2615" spans="1:10">
      <c r="A2615" s="39" t="s">
        <v>91</v>
      </c>
      <c r="B2615" s="40" t="s">
        <v>15</v>
      </c>
      <c r="C2615" s="40">
        <v>575</v>
      </c>
      <c r="D2615" s="41">
        <v>3390300000000000</v>
      </c>
      <c r="E2615" s="191" t="s">
        <v>142</v>
      </c>
      <c r="F2615" s="39" t="s">
        <v>2526</v>
      </c>
      <c r="G2615" s="40">
        <v>2500</v>
      </c>
      <c r="H2615" s="56">
        <v>750</v>
      </c>
      <c r="I2615" s="40" t="s">
        <v>2527</v>
      </c>
      <c r="J2615" s="40" t="s">
        <v>151</v>
      </c>
    </row>
    <row r="2616" spans="1:10">
      <c r="A2616" s="39" t="s">
        <v>91</v>
      </c>
      <c r="B2616" s="40" t="s">
        <v>15</v>
      </c>
      <c r="C2616" s="40">
        <v>575</v>
      </c>
      <c r="D2616" s="41">
        <v>3390300000000000</v>
      </c>
      <c r="E2616" s="191" t="s">
        <v>142</v>
      </c>
      <c r="F2616" s="39" t="s">
        <v>2528</v>
      </c>
      <c r="G2616" s="40">
        <v>2000</v>
      </c>
      <c r="H2616" s="56">
        <v>850</v>
      </c>
      <c r="I2616" s="40" t="s">
        <v>518</v>
      </c>
      <c r="J2616" s="40" t="s">
        <v>151</v>
      </c>
    </row>
    <row r="2617" spans="1:10">
      <c r="A2617" s="39" t="s">
        <v>91</v>
      </c>
      <c r="B2617" s="40" t="s">
        <v>15</v>
      </c>
      <c r="C2617" s="40">
        <v>575</v>
      </c>
      <c r="D2617" s="41">
        <v>3390300000000000</v>
      </c>
      <c r="E2617" s="191" t="s">
        <v>142</v>
      </c>
      <c r="F2617" s="39" t="s">
        <v>2529</v>
      </c>
      <c r="G2617" s="40">
        <v>2500</v>
      </c>
      <c r="H2617" s="56">
        <v>750</v>
      </c>
      <c r="I2617" s="40" t="s">
        <v>516</v>
      </c>
      <c r="J2617" s="40" t="s">
        <v>151</v>
      </c>
    </row>
    <row r="2618" spans="1:10">
      <c r="A2618" s="39" t="s">
        <v>91</v>
      </c>
      <c r="B2618" s="40" t="s">
        <v>15</v>
      </c>
      <c r="C2618" s="40">
        <v>575</v>
      </c>
      <c r="D2618" s="41">
        <v>3390300000000000</v>
      </c>
      <c r="E2618" s="191" t="s">
        <v>142</v>
      </c>
      <c r="F2618" s="39" t="s">
        <v>2530</v>
      </c>
      <c r="G2618" s="40">
        <v>2000</v>
      </c>
      <c r="H2618" s="56">
        <v>750</v>
      </c>
      <c r="I2618" s="40" t="s">
        <v>146</v>
      </c>
      <c r="J2618" s="40" t="s">
        <v>151</v>
      </c>
    </row>
    <row r="2619" spans="1:10">
      <c r="A2619" s="39" t="s">
        <v>91</v>
      </c>
      <c r="B2619" s="40" t="s">
        <v>15</v>
      </c>
      <c r="C2619" s="40">
        <v>575</v>
      </c>
      <c r="D2619" s="41">
        <v>3390300000000000</v>
      </c>
      <c r="E2619" s="191" t="s">
        <v>142</v>
      </c>
      <c r="F2619" s="39" t="s">
        <v>2531</v>
      </c>
      <c r="G2619" s="40">
        <v>2</v>
      </c>
      <c r="H2619" s="56">
        <v>1120</v>
      </c>
      <c r="I2619" s="40" t="s">
        <v>518</v>
      </c>
      <c r="J2619" s="40" t="s">
        <v>151</v>
      </c>
    </row>
    <row r="2620" spans="1:10">
      <c r="A2620" s="39" t="s">
        <v>91</v>
      </c>
      <c r="B2620" s="40" t="s">
        <v>15</v>
      </c>
      <c r="C2620" s="40">
        <v>575</v>
      </c>
      <c r="D2620" s="41">
        <v>3390300000000000</v>
      </c>
      <c r="E2620" s="191" t="s">
        <v>142</v>
      </c>
      <c r="F2620" s="39" t="s">
        <v>2532</v>
      </c>
      <c r="G2620" s="40">
        <v>500</v>
      </c>
      <c r="H2620" s="56">
        <v>300</v>
      </c>
      <c r="I2620" s="40" t="s">
        <v>516</v>
      </c>
      <c r="J2620" s="40" t="s">
        <v>151</v>
      </c>
    </row>
    <row r="2621" spans="1:10">
      <c r="A2621" s="39" t="s">
        <v>91</v>
      </c>
      <c r="B2621" s="40" t="s">
        <v>15</v>
      </c>
      <c r="C2621" s="40">
        <v>575</v>
      </c>
      <c r="D2621" s="41">
        <v>3390300000000000</v>
      </c>
      <c r="E2621" s="191" t="s">
        <v>142</v>
      </c>
      <c r="F2621" s="39" t="s">
        <v>2533</v>
      </c>
      <c r="G2621" s="40">
        <v>1000</v>
      </c>
      <c r="H2621" s="56">
        <v>530</v>
      </c>
      <c r="I2621" s="40" t="s">
        <v>518</v>
      </c>
      <c r="J2621" s="40" t="s">
        <v>151</v>
      </c>
    </row>
    <row r="2622" spans="1:10">
      <c r="A2622" s="39" t="s">
        <v>91</v>
      </c>
      <c r="B2622" s="40" t="s">
        <v>15</v>
      </c>
      <c r="C2622" s="40">
        <v>575</v>
      </c>
      <c r="D2622" s="41">
        <v>3390300000000000</v>
      </c>
      <c r="E2622" s="191" t="s">
        <v>142</v>
      </c>
      <c r="F2622" s="39" t="s">
        <v>2534</v>
      </c>
      <c r="G2622" s="40">
        <v>1000</v>
      </c>
      <c r="H2622" s="56">
        <v>530</v>
      </c>
      <c r="I2622" s="40" t="s">
        <v>523</v>
      </c>
      <c r="J2622" s="40" t="s">
        <v>151</v>
      </c>
    </row>
    <row r="2623" spans="1:10">
      <c r="A2623" s="39" t="s">
        <v>91</v>
      </c>
      <c r="B2623" s="40" t="s">
        <v>92</v>
      </c>
      <c r="C2623" s="40">
        <v>575</v>
      </c>
      <c r="D2623" s="41">
        <v>3390300000000000</v>
      </c>
      <c r="E2623" s="191" t="s">
        <v>142</v>
      </c>
      <c r="F2623" s="39" t="s">
        <v>2535</v>
      </c>
      <c r="G2623" s="40">
        <v>1000</v>
      </c>
      <c r="H2623" s="56">
        <v>245</v>
      </c>
      <c r="I2623" s="40" t="s">
        <v>516</v>
      </c>
      <c r="J2623" s="40" t="s">
        <v>151</v>
      </c>
    </row>
    <row r="2624" spans="1:10">
      <c r="A2624" s="39" t="s">
        <v>91</v>
      </c>
      <c r="B2624" s="40" t="s">
        <v>92</v>
      </c>
      <c r="C2624" s="40">
        <v>575</v>
      </c>
      <c r="D2624" s="41">
        <v>3390300000000000</v>
      </c>
      <c r="E2624" s="191" t="s">
        <v>142</v>
      </c>
      <c r="F2624" s="39" t="s">
        <v>2536</v>
      </c>
      <c r="G2624" s="40">
        <v>1000</v>
      </c>
      <c r="H2624" s="56">
        <v>245</v>
      </c>
      <c r="I2624" s="40" t="s">
        <v>518</v>
      </c>
      <c r="J2624" s="40" t="s">
        <v>151</v>
      </c>
    </row>
    <row r="2625" spans="1:10">
      <c r="A2625" s="39" t="s">
        <v>91</v>
      </c>
      <c r="B2625" s="40" t="s">
        <v>92</v>
      </c>
      <c r="C2625" s="40">
        <v>575</v>
      </c>
      <c r="D2625" s="41">
        <v>3390300000000000</v>
      </c>
      <c r="E2625" s="191" t="s">
        <v>142</v>
      </c>
      <c r="F2625" s="39" t="s">
        <v>2537</v>
      </c>
      <c r="G2625" s="40">
        <v>1500</v>
      </c>
      <c r="H2625" s="56">
        <v>367.5</v>
      </c>
      <c r="I2625" s="40" t="s">
        <v>523</v>
      </c>
      <c r="J2625" s="40" t="s">
        <v>151</v>
      </c>
    </row>
    <row r="2626" spans="1:10">
      <c r="A2626" s="39" t="s">
        <v>119</v>
      </c>
      <c r="B2626" s="40" t="s">
        <v>92</v>
      </c>
      <c r="C2626" s="40">
        <v>576</v>
      </c>
      <c r="D2626" s="41">
        <v>44905200000</v>
      </c>
      <c r="E2626" s="42">
        <v>150010020000</v>
      </c>
      <c r="F2626" s="39" t="s">
        <v>1373</v>
      </c>
      <c r="G2626" s="40" t="s">
        <v>98</v>
      </c>
      <c r="H2626" s="45">
        <v>10000</v>
      </c>
      <c r="I2626" s="40" t="s">
        <v>1755</v>
      </c>
      <c r="J2626" s="40" t="s">
        <v>151</v>
      </c>
    </row>
    <row r="2631" spans="1:1">
      <c r="A2631" s="10" t="s">
        <v>2538</v>
      </c>
    </row>
  </sheetData>
  <sortState ref="A66:BA69">
    <sortCondition ref="F66:F69"/>
  </sortState>
  <mergeCells count="23">
    <mergeCell ref="A1:J1"/>
    <mergeCell ref="A3:B3"/>
    <mergeCell ref="C3:J3"/>
    <mergeCell ref="A5:J5"/>
    <mergeCell ref="A97:J97"/>
    <mergeCell ref="A104:J104"/>
    <mergeCell ref="A114:J114"/>
    <mergeCell ref="A580:J580"/>
    <mergeCell ref="A1186:J1186"/>
    <mergeCell ref="A1320:J1320"/>
    <mergeCell ref="A1330:J1330"/>
    <mergeCell ref="A1763:J1763"/>
    <mergeCell ref="A1767:J1767"/>
    <mergeCell ref="A1853:J1853"/>
    <mergeCell ref="A1873:J1873"/>
    <mergeCell ref="A1898:J1898"/>
    <mergeCell ref="A2080:J2080"/>
    <mergeCell ref="A2084:J2084"/>
    <mergeCell ref="A2087:J2087"/>
    <mergeCell ref="A2091:J2091"/>
    <mergeCell ref="A2387:J2387"/>
    <mergeCell ref="A2392:J2392"/>
    <mergeCell ref="A2551:J2551"/>
  </mergeCells>
  <pageMargins left="0.118055555555556" right="0.118055555555556" top="0.786805555555556" bottom="0.786805555555556" header="0.314583333333333" footer="0.314583333333333"/>
  <pageSetup paperSize="9" scale="65" orientation="landscape"/>
  <headerFooter/>
  <rowBreaks count="1" manualBreakCount="1">
    <brk id="1898" max="9" man="1"/>
  </rowBreaks>
  <drawing r:id="rId2"/>
  <legacyDrawing r:id="rId3"/>
  <oleObjects>
    <mc:AlternateContent xmlns:mc="http://schemas.openxmlformats.org/markup-compatibility/2006">
      <mc:Choice Requires="x14">
        <oleObject shapeId="1025" progId="PBrush" r:id="rId4">
          <objectPr defaultSize="0" r:id="rId5">
            <anchor moveWithCells="1" sizeWithCells="1">
              <from>
                <xdr:col>5</xdr:col>
                <xdr:colOff>1323975</xdr:colOff>
                <xdr:row>175</xdr:row>
                <xdr:rowOff>0</xdr:rowOff>
              </from>
              <to>
                <xdr:col>5</xdr:col>
                <xdr:colOff>1819275</xdr:colOff>
                <xdr:row>175</xdr:row>
                <xdr:rowOff>0</xdr:rowOff>
              </to>
            </anchor>
          </objectPr>
        </oleObject>
      </mc:Choice>
      <mc:Fallback>
        <oleObject shapeId="1025" progId="PBrush" r:id="rId4"/>
      </mc:Fallback>
    </mc:AlternateContent>
    <mc:AlternateContent xmlns:mc="http://schemas.openxmlformats.org/markup-compatibility/2006">
      <mc:Choice Requires="x14">
        <oleObject shapeId="1026" progId="PBrush" r:id="rId6">
          <objectPr defaultSize="0" r:id="rId5">
            <anchor moveWithCells="1" sizeWithCells="1">
              <from>
                <xdr:col>5</xdr:col>
                <xdr:colOff>838200</xdr:colOff>
                <xdr:row>199</xdr:row>
                <xdr:rowOff>0</xdr:rowOff>
              </from>
              <to>
                <xdr:col>5</xdr:col>
                <xdr:colOff>1333500</xdr:colOff>
                <xdr:row>199</xdr:row>
                <xdr:rowOff>0</xdr:rowOff>
              </to>
            </anchor>
          </objectPr>
        </oleObject>
      </mc:Choice>
      <mc:Fallback>
        <oleObject shapeId="1026" progId="PBrush" r:id="rId6"/>
      </mc:Fallback>
    </mc:AlternateContent>
    <mc:AlternateContent xmlns:mc="http://schemas.openxmlformats.org/markup-compatibility/2006">
      <mc:Choice Requires="x14">
        <oleObject shapeId="1027" progId="PBrush" r:id="rId7">
          <objectPr defaultSize="0" r:id="rId5">
            <anchor moveWithCells="1" sizeWithCells="1">
              <from>
                <xdr:col>5</xdr:col>
                <xdr:colOff>1257300</xdr:colOff>
                <xdr:row>199</xdr:row>
                <xdr:rowOff>0</xdr:rowOff>
              </from>
              <to>
                <xdr:col>5</xdr:col>
                <xdr:colOff>1752600</xdr:colOff>
                <xdr:row>199</xdr:row>
                <xdr:rowOff>0</xdr:rowOff>
              </to>
            </anchor>
          </objectPr>
        </oleObject>
      </mc:Choice>
      <mc:Fallback>
        <oleObject shapeId="1027" progId="PBrush" r:id="rId7"/>
      </mc:Fallback>
    </mc:AlternateContent>
    <mc:AlternateContent xmlns:mc="http://schemas.openxmlformats.org/markup-compatibility/2006">
      <mc:Choice Requires="x14">
        <oleObject shapeId="1028" progId="PBrush" r:id="rId8">
          <objectPr defaultSize="0" r:id="rId5">
            <anchor moveWithCells="1" sizeWithCells="1">
              <from>
                <xdr:col>5</xdr:col>
                <xdr:colOff>981075</xdr:colOff>
                <xdr:row>199</xdr:row>
                <xdr:rowOff>0</xdr:rowOff>
              </from>
              <to>
                <xdr:col>5</xdr:col>
                <xdr:colOff>1476375</xdr:colOff>
                <xdr:row>199</xdr:row>
                <xdr:rowOff>0</xdr:rowOff>
              </to>
            </anchor>
          </objectPr>
        </oleObject>
      </mc:Choice>
      <mc:Fallback>
        <oleObject shapeId="1028" progId="PBrush" r:id="rId8"/>
      </mc:Fallback>
    </mc:AlternateContent>
    <mc:AlternateContent xmlns:mc="http://schemas.openxmlformats.org/markup-compatibility/2006">
      <mc:Choice Requires="x14">
        <oleObject shapeId="1029" progId="PBrush" r:id="rId9">
          <objectPr defaultSize="0" r:id="rId5">
            <anchor moveWithCells="1" sizeWithCells="1">
              <from>
                <xdr:col>5</xdr:col>
                <xdr:colOff>1171575</xdr:colOff>
                <xdr:row>199</xdr:row>
                <xdr:rowOff>0</xdr:rowOff>
              </from>
              <to>
                <xdr:col>5</xdr:col>
                <xdr:colOff>1666875</xdr:colOff>
                <xdr:row>199</xdr:row>
                <xdr:rowOff>0</xdr:rowOff>
              </to>
            </anchor>
          </objectPr>
        </oleObject>
      </mc:Choice>
      <mc:Fallback>
        <oleObject shapeId="1029" progId="PBrush" r:id="rId9"/>
      </mc:Fallback>
    </mc:AlternateContent>
  </oleObjects>
</worksheet>
</file>

<file path=docProps/app.xml><?xml version="1.0" encoding="utf-8"?>
<Properties xmlns="http://schemas.openxmlformats.org/officeDocument/2006/extended-properties" xmlns:vt="http://schemas.openxmlformats.org/officeDocument/2006/docPropsVTypes">
  <Company>Prefeitura Municipal de João Monlevade</Company>
  <Application>Microsoft Excel</Application>
  <HeadingPairs>
    <vt:vector size="2" baseType="variant">
      <vt:variant>
        <vt:lpstr>工作表</vt:lpstr>
      </vt:variant>
      <vt:variant>
        <vt:i4>1</vt:i4>
      </vt:variant>
    </vt:vector>
  </HeadingPairs>
  <TitlesOfParts>
    <vt:vector size="1" baseType="lpstr">
      <vt:lpstr>Planilha1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PMJM</dc:creator>
  <cp:lastModifiedBy>PMJM</cp:lastModifiedBy>
  <dcterms:created xsi:type="dcterms:W3CDTF">2023-11-22T19:18:00Z</dcterms:created>
  <dcterms:modified xsi:type="dcterms:W3CDTF">2023-12-28T18:43:31Z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E303A4AF47E7434983E96F590330311A_13</vt:lpwstr>
  </property>
  <property fmtid="{D5CDD505-2E9C-101B-9397-08002B2CF9AE}" pid="3" name="KSOProductBuildVer">
    <vt:lpwstr>1046-12.2.0.13359</vt:lpwstr>
  </property>
</Properties>
</file>